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829" firstSheet="25" activeTab="35"/>
  </bookViews>
  <sheets>
    <sheet name="В.Комисарова 1" sheetId="1" r:id="rId1"/>
    <sheet name="1 мая 37" sheetId="2" r:id="rId2"/>
    <sheet name="1 мая 39" sheetId="3" r:id="rId3"/>
    <sheet name="1 мая 42" sheetId="4" r:id="rId4"/>
    <sheet name="К.Марска 28" sheetId="5" r:id="rId5"/>
    <sheet name="К.Марска 3" sheetId="6" r:id="rId6"/>
    <sheet name="К.Марска 30" sheetId="7" r:id="rId7"/>
    <sheet name="К.Маркса 32" sheetId="8" r:id="rId8"/>
    <sheet name="К.Марска 1" sheetId="9" r:id="rId9"/>
    <sheet name="К.Маркса 5" sheetId="10" r:id="rId10"/>
    <sheet name="Некрасова 24" sheetId="11" r:id="rId11"/>
    <sheet name="Ломоносова 10" sheetId="12" r:id="rId12"/>
    <sheet name="Ломоносова 21" sheetId="13" r:id="rId13"/>
    <sheet name="Ломоносова 22" sheetId="14" r:id="rId14"/>
    <sheet name="Ломоносова 24" sheetId="15" r:id="rId15"/>
    <sheet name="Ломоносова 35" sheetId="16" r:id="rId16"/>
    <sheet name="Ломоносова 37" sheetId="17" r:id="rId17"/>
    <sheet name="Ломоносова 39" sheetId="18" r:id="rId18"/>
    <sheet name="Ломоносова 41" sheetId="19" r:id="rId19"/>
    <sheet name="Ломоносова 43" sheetId="20" r:id="rId20"/>
    <sheet name="Ломоносова 45" sheetId="21" r:id="rId21"/>
    <sheet name="Ломоносова 6" sheetId="22" r:id="rId22"/>
    <sheet name="Революции 10" sheetId="23" r:id="rId23"/>
    <sheet name="Революции 19" sheetId="24" r:id="rId24"/>
    <sheet name="Ретнёва 1" sheetId="25" r:id="rId25"/>
    <sheet name="Ретнёва 2" sheetId="26" r:id="rId26"/>
    <sheet name="Ретнёва 2А" sheetId="27" r:id="rId27"/>
    <sheet name="Ретнёва 2Б" sheetId="28" r:id="rId28"/>
    <sheet name="Ретнёва 4" sheetId="29" r:id="rId29"/>
    <sheet name="Ретнёва 6" sheetId="30" r:id="rId30"/>
    <sheet name="Свердлова 81" sheetId="31" r:id="rId31"/>
    <sheet name="Советская 29" sheetId="32" r:id="rId32"/>
    <sheet name="Советская 31" sheetId="33" r:id="rId33"/>
    <sheet name="Ленина 57" sheetId="34" r:id="rId34"/>
    <sheet name="Ленина 65" sheetId="35" r:id="rId35"/>
    <sheet name="Лист1" sheetId="36" r:id="rId36"/>
    <sheet name="Лист2" sheetId="37" r:id="rId37"/>
  </sheets>
  <definedNames>
    <definedName name="_xlnm.Print_Area" localSheetId="1">'1 мая 37'!$A$1:$G$41</definedName>
    <definedName name="_xlnm.Print_Area" localSheetId="2">'1 мая 39'!$A$1:$G$40</definedName>
    <definedName name="_xlnm.Print_Area" localSheetId="3">'1 мая 42'!$A$1:$G$44</definedName>
    <definedName name="_xlnm.Print_Area" localSheetId="0">'В.Комисарова 1'!$A$1:$G$58</definedName>
    <definedName name="_xlnm.Print_Area" localSheetId="7">'К.Маркса 32'!$A$1:$G$48</definedName>
    <definedName name="_xlnm.Print_Area" localSheetId="9">'К.Маркса 5'!$A$1:$G$62</definedName>
    <definedName name="_xlnm.Print_Area" localSheetId="8">'К.Марска 1'!$A$1:$G$74</definedName>
    <definedName name="_xlnm.Print_Area" localSheetId="4">'К.Марска 28'!$A$1:$G$54</definedName>
    <definedName name="_xlnm.Print_Area" localSheetId="5">'К.Марска 3'!$A$1:$G$60</definedName>
    <definedName name="_xlnm.Print_Area" localSheetId="6">'К.Марска 30'!$A$1:$G$48</definedName>
    <definedName name="_xlnm.Print_Area" localSheetId="33">'Ленина 57'!$A$1:$G$64</definedName>
    <definedName name="_xlnm.Print_Area" localSheetId="34">'Ленина 65'!$A$1:$G$69</definedName>
    <definedName name="_xlnm.Print_Area" localSheetId="35">'Лист1'!$A$1:$N$16</definedName>
    <definedName name="_xlnm.Print_Area" localSheetId="11">'Ломоносова 10'!$A$1:$G$64</definedName>
    <definedName name="_xlnm.Print_Area" localSheetId="12">'Ломоносова 21'!$A$1:$G$68</definedName>
    <definedName name="_xlnm.Print_Area" localSheetId="13">'Ломоносова 22'!$A$1:$G$41</definedName>
    <definedName name="_xlnm.Print_Area" localSheetId="14">'Ломоносова 24'!$A$1:$G$44</definedName>
    <definedName name="_xlnm.Print_Area" localSheetId="15">'Ломоносова 35'!$A$1:$G$42</definedName>
    <definedName name="_xlnm.Print_Area" localSheetId="16">'Ломоносова 37'!$A$1:$G$42</definedName>
    <definedName name="_xlnm.Print_Area" localSheetId="17">'Ломоносова 39'!$A$1:$G$48</definedName>
    <definedName name="_xlnm.Print_Area" localSheetId="18">'Ломоносова 41'!$A$1:$G$44</definedName>
    <definedName name="_xlnm.Print_Area" localSheetId="19">'Ломоносова 43'!$A$1:$AC$44</definedName>
    <definedName name="_xlnm.Print_Area" localSheetId="20">'Ломоносова 45'!$A$1:$G$44</definedName>
    <definedName name="_xlnm.Print_Area" localSheetId="21">'Ломоносова 6'!$A$1:$G$75</definedName>
    <definedName name="_xlnm.Print_Area" localSheetId="10">'Некрасова 24'!$A$1:$G$66</definedName>
    <definedName name="_xlnm.Print_Area" localSheetId="22">'Революции 10'!$A$1:$G$73</definedName>
    <definedName name="_xlnm.Print_Area" localSheetId="23">'Революции 19'!$A$1:$G$74</definedName>
    <definedName name="_xlnm.Print_Area" localSheetId="24">'Ретнёва 1'!$A$1:$G$77</definedName>
    <definedName name="_xlnm.Print_Area" localSheetId="25">'Ретнёва 2'!$A$1:$G$43</definedName>
    <definedName name="_xlnm.Print_Area" localSheetId="26">'Ретнёва 2А'!$A$1:$G$71</definedName>
    <definedName name="_xlnm.Print_Area" localSheetId="27">'Ретнёва 2Б'!$A$1:$G$74</definedName>
    <definedName name="_xlnm.Print_Area" localSheetId="28">'Ретнёва 4'!$A$1:$G$76</definedName>
    <definedName name="_xlnm.Print_Area" localSheetId="29">'Ретнёва 6'!$A$1:$G$79</definedName>
    <definedName name="_xlnm.Print_Area" localSheetId="30">'Свердлова 81'!$A$1:$G$43</definedName>
    <definedName name="_xlnm.Print_Area" localSheetId="31">'Советская 29'!$A$1:$G$78</definedName>
    <definedName name="_xlnm.Print_Area" localSheetId="32">'Советская 31'!$A$1:$G$68</definedName>
  </definedNames>
  <calcPr fullCalcOnLoad="1"/>
</workbook>
</file>

<file path=xl/sharedStrings.xml><?xml version="1.0" encoding="utf-8"?>
<sst xmlns="http://schemas.openxmlformats.org/spreadsheetml/2006/main" count="2420" uniqueCount="562">
  <si>
    <t>Общая площадь дома(кв.м)</t>
  </si>
  <si>
    <t>№ п/п</t>
  </si>
  <si>
    <t>Виды работ по содержанию и текущему ремонту дома</t>
  </si>
  <si>
    <t>1.</t>
  </si>
  <si>
    <t>1.1</t>
  </si>
  <si>
    <t>Уборка лестничных клеток</t>
  </si>
  <si>
    <t>1.2</t>
  </si>
  <si>
    <t>Работы по санитарной уборке придомовой территории</t>
  </si>
  <si>
    <t>1.3</t>
  </si>
  <si>
    <t>Освещение подъездов</t>
  </si>
  <si>
    <t>Услуги управляющей компании</t>
  </si>
  <si>
    <t>Итого</t>
  </si>
  <si>
    <t>Администрация ОАО "КРУИИКХ"</t>
  </si>
  <si>
    <t>рублей</t>
  </si>
  <si>
    <t>Аварийно-диспетчерская служба</t>
  </si>
  <si>
    <t>Благоустройство и обеспечение санитарного состояния здания и придомовой территории, в том числе</t>
  </si>
  <si>
    <t>2</t>
  </si>
  <si>
    <t>3</t>
  </si>
  <si>
    <t>4</t>
  </si>
  <si>
    <t>Ремонт и обслуживание конструктивных элементов, внутридомомового инженерного оборудования, в т.ч.текущий ремонт</t>
  </si>
  <si>
    <t>Отчет  управляющей организации</t>
  </si>
  <si>
    <t>Запуск системы отопления</t>
  </si>
  <si>
    <t>Сбор и вывоз ТБО (с учетом КГМ)</t>
  </si>
  <si>
    <t>2012 год</t>
  </si>
  <si>
    <t>2013 год</t>
  </si>
  <si>
    <t>ОАО "КРУИИКХ" о выполненных   работах по содержанию и ремонту мест общего пользования многоквартирного дома 1 Мая 37г.Касли</t>
  </si>
  <si>
    <t>Принято в тарифе            (руб.коп. на 1 кв.м. общей площади в месяц)</t>
  </si>
  <si>
    <t>Смена ламп 2 шт</t>
  </si>
  <si>
    <t>Ремонт подъездов</t>
  </si>
  <si>
    <t>Долг возрос за 2012 год</t>
  </si>
  <si>
    <t>ОАО "КРУИИКХ" о выполненных   работах по содержанию и ремонту мест общего пользования многоквартирного дома 1 Мая 39г.Касли</t>
  </si>
  <si>
    <t>Разница между планом и фактом</t>
  </si>
  <si>
    <t>ОАО "КРУИИКХ" о выполненных   работах по содержанию и ремонту мест общего пользования многоквартирного дома 1 Мая 42 г.Касли</t>
  </si>
  <si>
    <t>Прочистка канализации тросом и машиной</t>
  </si>
  <si>
    <t>Ремонт вводного щита</t>
  </si>
  <si>
    <t>Смена выключателя 1 шт., предохранителя 1 шт. и ламп 2 шт</t>
  </si>
  <si>
    <r>
      <t>м</t>
    </r>
    <r>
      <rPr>
        <vertAlign val="superscript"/>
        <sz val="14"/>
        <color indexed="62"/>
        <rFont val="Times New Roman"/>
        <family val="1"/>
      </rPr>
      <t>2</t>
    </r>
  </si>
  <si>
    <t>ОАО "КРУИИКХ" о выполненных   работах по содержанию и ремонту мест общего пользования многоквартирного дома К.Маркса 1 г.Касли</t>
  </si>
  <si>
    <t>Обработка подвала хлором</t>
  </si>
  <si>
    <t>ОАО "КРУИИКХ" о выполненных   работах по содержанию и ремонту мест общего пользования многоквартирного дома К.Маркса 30 г.Касли</t>
  </si>
  <si>
    <t>ОАО "КРУИИКХ" о выполненных   работах по содержанию и ремонту мест общего пользования многоквартирного дома К.Маркса32 г.Касли</t>
  </si>
  <si>
    <t>Смена ламп 6 шт.</t>
  </si>
  <si>
    <t>ОАО "КРУИИКХ" о выполненных   работах по содержанию и ремонту мест общего пользования многоквартирного дома К.Маркса 5 г.Касли</t>
  </si>
  <si>
    <t>ОАО "КРУИИКХ" о выполненных   работах по содержанию и ремонту мест общего пользования многоквартирного дома Ломоносова д.10 г.Касли</t>
  </si>
  <si>
    <t xml:space="preserve">Запуск отопления </t>
  </si>
  <si>
    <t>ОАО "КРУИИКХ" о выполненных   работах по содержанию и ремонту мест общего пользования многоквартирного дома Ломоносова 21 г.Касли</t>
  </si>
  <si>
    <t>ОАО "КРУИИКХ" о выполненных   работах по содержанию и ремонту мест общего пользования многоквартирного дома Ломоносова 22 г.Касли</t>
  </si>
  <si>
    <t>Смена ламп 2 шт.</t>
  </si>
  <si>
    <t>ОАО "КРУИИКХ" о выполненных   работах по содержанию и ремонту мест общего пользования многоквартирного дома Ломоносова 24 г.Касли</t>
  </si>
  <si>
    <t>Смена ламп 4 шт.</t>
  </si>
  <si>
    <t>ОАО "КРУИИКХ" о выполненных   работах по содержанию и ремонту мест общего пользования многоквартирного дома Ломоносова 37 г.Касли</t>
  </si>
  <si>
    <t>ОАО "КРУИИКХ" о выполненных   работах по содержанию и ремонту мест общего пользования многоквартирного дома Ломоносова 39 г.Касли</t>
  </si>
  <si>
    <t>Смена ламп 1 шт.</t>
  </si>
  <si>
    <t>ОАО "КРУИИКХ" о выполненных   работах по содержанию и ремонту мест общего пользования многоквартирного дома Ломоносова 41 г.Касли</t>
  </si>
  <si>
    <t>ОАО "КРУИИКХ" о выполненных   работах по содержанию и ремонту мест общего пользования многоквартирного дома Ломоносова 43 г.Касли</t>
  </si>
  <si>
    <t>ОАО "КРУИИКХ" о выполненных   работах по содержанию и ремонту мест общего пользования многоквартирного дома Ломоносова 45 г.Касли</t>
  </si>
  <si>
    <t>ОАО "КРУИИКХ" о выполненных   работах по содержанию и ремонту мест общего пользования многоквартирного дома Ломоносова 6 г.Касли</t>
  </si>
  <si>
    <t>ОАО "КРУИИКХ" о выполненных   работах по содержанию и ремонту мест общего пользования многоквартирного дома Некрасова 24 г.Касли</t>
  </si>
  <si>
    <t>ОАО "КРУИИКХ" о выполненных   работах по содержанию и ремонту мест общего пользования многоквартирного дома Революции 10 г.Касли</t>
  </si>
  <si>
    <t>ОАО "КРУИИКХ" о выполненных   работах по содержанию и ремонту мест общего пользования многоквартирного дома Революции 19 г.Касли</t>
  </si>
  <si>
    <t>Ремонт тамбуров</t>
  </si>
  <si>
    <t>ОАО "КРУИИКХ" о выполненных   работах по содержанию и ремонту мест общего пользования многоквартирного дома Ретнёва 1 г.Касли</t>
  </si>
  <si>
    <t>ОАО "КРУИИКХ" о выполненных   работах по содержанию и ремонту мест общего пользования многоквартирного дома Ретнёва 2А г.Касли</t>
  </si>
  <si>
    <t>ОАО "КРУИИКХ" о выполненных   работах по содержанию и ремонту мест общего пользования многоквартирного дома Ретнёва 2Б г.Касли</t>
  </si>
  <si>
    <t>ОАО "КРУИИКХ" о выполненных   работах по содержанию и ремонту мест общего пользования многоквартирного дома Ретнёва 4 г.Касли</t>
  </si>
  <si>
    <t>ОАО "КРУИИКХ" о выполненных   работах по содержанию и ремонту мест общего пользования многоквартирного дома Ретнёва 6 г.Касли</t>
  </si>
  <si>
    <t>ОАО "КРУИИКХ" о выполненных   работах по содержанию и ремонту мест общего пользования многоквартирного дома Свердлова 81 г.Касли</t>
  </si>
  <si>
    <t>ОАО "КРУИИКХ" о выполненных   работах по содержанию и ремонту мест общего пользования многоквартирного дома Советская 29 г.Касли</t>
  </si>
  <si>
    <t>ОАО "КРУИИКХ" о выполненных   работах по содержанию и ремонту мест общего пользования многоквартирного дома Советская 31 г.Касли</t>
  </si>
  <si>
    <t>ОАО "КРУИИКХ" о выполненных   работах по содержанию и ремонту мест общего пользования многоквартирного дома Ленина 57 г.Касли</t>
  </si>
  <si>
    <t>ОАО "КРУИИКХ" о выполненных   работах по содержанию и ремонту мест общего пользования многоквартирного дома К.Маркса 3 г.Касли</t>
  </si>
  <si>
    <t>ОАО "КРУИИКХ" о выполненных   работах по содержанию и ремонту мест общего пользования многоквартирного дома Ломоносова 35 г.Касли</t>
  </si>
  <si>
    <t>ОАО "КРУИИКХ" о выполненных   работах по содержанию и ремонту мест общего пользования многоквартирного дома Ретнёва 2 г.Касли</t>
  </si>
  <si>
    <t>ОАО "КРУИИКХ"</t>
  </si>
  <si>
    <t>за 2013 год</t>
  </si>
  <si>
    <t>Долг жителей за ЖКУ на 01.01.2013г.</t>
  </si>
  <si>
    <t>Долг жителей за ЖКУ на 01.01.2014 г.</t>
  </si>
  <si>
    <t>ОАО "КРУИИКХ" о выполненных   работах по содержанию и ремонту мест общего пользования многоквартирного дома Ленина 65 г.Касли</t>
  </si>
  <si>
    <t>Начислено населению за отчетный период (руб.коп.)</t>
  </si>
  <si>
    <t>Выполнено работ за отчетный период (руб.коп.)</t>
  </si>
  <si>
    <t>январь м-ц</t>
  </si>
  <si>
    <t>январь</t>
  </si>
  <si>
    <t>Прочистка трубопровода канализации 60 м</t>
  </si>
  <si>
    <t xml:space="preserve">Отогрев стояков </t>
  </si>
  <si>
    <t>февраль м-ц</t>
  </si>
  <si>
    <t>март м-ц</t>
  </si>
  <si>
    <t>апрель м-ц</t>
  </si>
  <si>
    <t>май м-ц</t>
  </si>
  <si>
    <t>июнь м-ц</t>
  </si>
  <si>
    <t>июль м-ц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</si>
  <si>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</si>
  <si>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</si>
  <si>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</si>
  <si>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</si>
  <si>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</si>
  <si>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</si>
  <si>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</si>
  <si>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</si>
  <si>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</si>
  <si>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</si>
  <si>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</si>
  <si>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Смена ламп  1 шт.</t>
  </si>
  <si>
    <t xml:space="preserve">Работы по содержанию </t>
  </si>
  <si>
    <t>Окраска огрождений 2 м.</t>
  </si>
  <si>
    <t>август м-ц</t>
  </si>
  <si>
    <t>сентябрь м-ц</t>
  </si>
  <si>
    <t>Наполнение</t>
  </si>
  <si>
    <t>октябрь м-ц</t>
  </si>
  <si>
    <t>Смена ламп  4 шт.</t>
  </si>
  <si>
    <t>Обрезка деревьев</t>
  </si>
  <si>
    <t>ноябрь м-ц</t>
  </si>
  <si>
    <t>Прочистка канализации 21 м.</t>
  </si>
  <si>
    <t>декабрь м-ц</t>
  </si>
  <si>
    <t>Смена табличек 2 шт.</t>
  </si>
  <si>
    <t>Прочистка внутренних трубопроводов канализации 40 м.</t>
  </si>
  <si>
    <t xml:space="preserve">Устранение утечек на ХВС </t>
  </si>
  <si>
    <t>Окраска ограждений 6 м.</t>
  </si>
  <si>
    <t>Работы по содержанию</t>
  </si>
  <si>
    <t>Смена труб Д-80 мм. 8 м.</t>
  </si>
  <si>
    <t>Смена ламп  9 шт.,патронов 2 шт</t>
  </si>
  <si>
    <t xml:space="preserve">Запуск системы отопления </t>
  </si>
  <si>
    <t>Смена стекла  1,1 М2</t>
  </si>
  <si>
    <t>Смена ламп  7 шт.,выключателей 1 шт</t>
  </si>
  <si>
    <t>Прочистка канализации 20 м</t>
  </si>
  <si>
    <t>Смена табличек 4 шт.</t>
  </si>
  <si>
    <t>Смена ламп  6 шт.,выключатели 1 шт.</t>
  </si>
  <si>
    <t>Прочистка трубопроводов канализации 60 м</t>
  </si>
  <si>
    <t xml:space="preserve">Очистка территории от снега </t>
  </si>
  <si>
    <t>Ремонт эл.щитка 1 шт</t>
  </si>
  <si>
    <t>Прочистка трубопроводов канализации 27 м</t>
  </si>
  <si>
    <t>Ремонт труб канализации  4 м.</t>
  </si>
  <si>
    <t>Смена 4 ламп, ремонт щитка 1 шт</t>
  </si>
  <si>
    <t>Окраска ограждений,газонов  15 м.</t>
  </si>
  <si>
    <t>Смена 6 ламп, ремонт щитка 1 шт.,смена патронов 2 шт</t>
  </si>
  <si>
    <t>Очистка подвала 1,2 Тн</t>
  </si>
  <si>
    <t>Прочистка канализации 60 м.,смена вентилей,ремонт 4 шт.,наполнение системы  897 М3.,ремонт труб канализации 4ч.</t>
  </si>
  <si>
    <t>Смена вентилей,ремонт 2 шт.,наполнение системы 897 М3</t>
  </si>
  <si>
    <t>Осмсотр эл.оборудования 29,6 ч.</t>
  </si>
  <si>
    <t>Смена ламп  5 шт.,выключателей  1 шт.</t>
  </si>
  <si>
    <t>Смена водосточных труб  131 М.,смена колен  31 шт.,смена воронок 8 шт.</t>
  </si>
  <si>
    <t>Ремонт кровли 16,8 М2</t>
  </si>
  <si>
    <t>Прочистка канализации 31 м.,ремонт труб канализации 5 м.,осмотр  1,5 ч.</t>
  </si>
  <si>
    <t>Смена табличек 4 шт</t>
  </si>
  <si>
    <t>Прочистка внутренних трубопроводов канализации 80 м</t>
  </si>
  <si>
    <t>Смена ламп 5 шт</t>
  </si>
  <si>
    <t>Очистка территории</t>
  </si>
  <si>
    <t xml:space="preserve">февраль </t>
  </si>
  <si>
    <t>Откачка воды из подвала 9 ч/час</t>
  </si>
  <si>
    <t>Смена патронов 1 шт</t>
  </si>
  <si>
    <t>Смена выключателей 2 шт.,ремонт эл.щитков 3 шт.</t>
  </si>
  <si>
    <t>Откачка воды из подвала 860 М3.,смена труб канализации  2 м.,смена труб Д-25 мм 3 м.</t>
  </si>
  <si>
    <t>Ремонт цоколя и отмостки</t>
  </si>
  <si>
    <t>Прочистка канализации 13 м</t>
  </si>
  <si>
    <t>Смена выключателей 3 шт.,смена ламп 3 шт.,ремонт эл.щитков 16 шт.,смена предохранителей 2 шт,патронов 1 шт.</t>
  </si>
  <si>
    <t>Окраска ограждений,газонов 6 М2</t>
  </si>
  <si>
    <t>Прочистка канализации 56 м.,водоотлив из подвала  352 М3.,смена вентилей в сборе 1 шт.</t>
  </si>
  <si>
    <t>Смена выключателей 2 шт.,смена ламп 9 шт.,ремонт эл.щитков 12 шт.,смена предохранителей 3 шт.</t>
  </si>
  <si>
    <t>Ремонт отмостки  32 М2</t>
  </si>
  <si>
    <t>Прочистка канализации 15 м.,водоотлив из подвала  59 М3.,очистка подвала 6,2 М3.,наполнение  системы 897 М3.,запуск системы отопления 7 ч.</t>
  </si>
  <si>
    <t>Смена выключателей 1 шт.,смена ламп 9 шт.,ремонт эл.щитков 1 шт.,смена провода 70 м.,смена предохранителей 4 шт.,смена автоматов 4 шт</t>
  </si>
  <si>
    <t>Ремонт отмостки  15 М2</t>
  </si>
  <si>
    <t>Прочистка канализации 21м.,наполнение  системы 897 М3.,запуск системы отопления 2 ч.</t>
  </si>
  <si>
    <t>Смена ламп 5 шт.,ремонт эл.щитков 4 шт.,смена патронов  3 шт.</t>
  </si>
  <si>
    <t>Осмотр эл.оборудования 1 ч</t>
  </si>
  <si>
    <t>Прочистка канализации 40 м.,водоотлив из подвала 180 М3.,запуск системы отопления 1,5 ч.,осмотр по заявкам 1 ч</t>
  </si>
  <si>
    <t>Смена ламп 7 шт.,смена патронов  1 шт.</t>
  </si>
  <si>
    <t>Смена водосточных труб 144 М.,смена колен 43 шт.,смена воронок 8 шт.</t>
  </si>
  <si>
    <t>Смена стекла  0,65 М2</t>
  </si>
  <si>
    <t>Запуск системы отопления 16 ч/час</t>
  </si>
  <si>
    <t>Смена ламп 1 шт.,выключателей 1 шт</t>
  </si>
  <si>
    <t>Ревизия арматуры 8 шт</t>
  </si>
  <si>
    <t>Сантехнические работы</t>
  </si>
  <si>
    <t>Смена ламп 3 шт</t>
  </si>
  <si>
    <t>Прочиска канализации 23 м</t>
  </si>
  <si>
    <t>Смена ламп 5 шт.,насоса  1 шт</t>
  </si>
  <si>
    <t>Перемотка двигателя</t>
  </si>
  <si>
    <t>Прочистка канализации  9 м.,смена насоса на отопление 1 шт.,осмотр сантехнического оборудования  1 шт</t>
  </si>
  <si>
    <t xml:space="preserve">декабрь </t>
  </si>
  <si>
    <t>Смена табличек 1 шт</t>
  </si>
  <si>
    <t>Смена  ламп 4 шт,.выключателей  1 шт.</t>
  </si>
  <si>
    <t>Смена эл.автоматов 1 шт</t>
  </si>
  <si>
    <t>Ремонт подъездов № 1,2</t>
  </si>
  <si>
    <t>Смена выключателей  2 шт.,ремонт предохр.шкафа  1 шт.,ремонт эл.щитков 1 шт.</t>
  </si>
  <si>
    <t>Прочистка внутренних трубопроводов  канализации 66 м.</t>
  </si>
  <si>
    <t>Смена выключателей  2 шт.,ремонт эл.щитков и шкафа 3 шт.</t>
  </si>
  <si>
    <t>Ревизия арматуры  8 шт</t>
  </si>
  <si>
    <t>Смена ламп  2 шт.,ремонт шкафа 1 шт.,щитков 1 шт</t>
  </si>
  <si>
    <t>Окраска ограждений  2 М2</t>
  </si>
  <si>
    <t>Смена ламп  3 шт.,ремонт шкафа 1 шт.</t>
  </si>
  <si>
    <t>Смена ламп 3 шт.,патронов 1 шт</t>
  </si>
  <si>
    <t>Ремонт вентиляцион.труб  45 шт.кирпичей.,очистка подвала  0,1 Тн</t>
  </si>
  <si>
    <t>Прочистка канализации 6 м.,смена вентилей,сгонов 2 шт.</t>
  </si>
  <si>
    <t>Смена ламп  3 шт.,щитков 1 шт.</t>
  </si>
  <si>
    <t>Прочистка канализации 24 м</t>
  </si>
  <si>
    <t>Смена ламп  4 шт.,щитков 1 шт.,смена выключателей 1 шт.</t>
  </si>
  <si>
    <t>Осмотр  эл.оборудования  8 ч.</t>
  </si>
  <si>
    <t>Смена табличек 2 шт</t>
  </si>
  <si>
    <t>Прочистка внутренних трубопроводов канализации 30 м</t>
  </si>
  <si>
    <t>Ревизия арматуры 4 шт.</t>
  </si>
  <si>
    <t>Смена ламп 3 шт.,предохранителей  1 шт</t>
  </si>
  <si>
    <t>Работы по содержанию  16,2 ч.</t>
  </si>
  <si>
    <t>Окраска огрождений  1,8 М2</t>
  </si>
  <si>
    <t>Очистка подвала  0,9 Тн</t>
  </si>
  <si>
    <t>Прочистка канализации 10 м.</t>
  </si>
  <si>
    <t>Смена ламп 3 шт.</t>
  </si>
  <si>
    <t>Прочистка канализации 29 м.,запуск системы  отопления 2 ч</t>
  </si>
  <si>
    <t>Смена вентилей  и сгонов в подвале  Д-25 мм. 1 шт.,прочистка внутренних трубопроводов канализации 100 м.</t>
  </si>
  <si>
    <t>Смена ламп 7 шт.,патронов 1 шт.</t>
  </si>
  <si>
    <t>Ремонт трубопроводов  канализации в подвале  8 м.</t>
  </si>
  <si>
    <t>Очистка придомовой территории ото льда</t>
  </si>
  <si>
    <t xml:space="preserve">Прочистка внутренних трубопроводов канализации 12 м </t>
  </si>
  <si>
    <t>Очистка подвала  1,4 Тн</t>
  </si>
  <si>
    <t>Окраска ограждений 45 М2</t>
  </si>
  <si>
    <t>Прочистка вент.каналов 1070 м.</t>
  </si>
  <si>
    <t>Ревизия арматуры 4 шт</t>
  </si>
  <si>
    <t>Прочистка  канализации 20 м.</t>
  </si>
  <si>
    <t>Смена ламп 4 шт.,ремонт патронов  4 шт.,смена провода 22 м.</t>
  </si>
  <si>
    <t>Смена вентилей,сгонов  1 шт.</t>
  </si>
  <si>
    <t>Ремонт шкафа 1 шт.,щитка 2 шт.</t>
  </si>
  <si>
    <t>Прочистка канализации 24 м.,смена вентилей,сгонов 2 шт.</t>
  </si>
  <si>
    <t>Смена ламп 8 шт.,ремонт патронов 2 шт</t>
  </si>
  <si>
    <t>Смена ламп  9 шт.</t>
  </si>
  <si>
    <t>Осмотр эл.оборудования 32,1 ч.</t>
  </si>
  <si>
    <t>Смена вентилей и сгонов в подвале  Д-25 мм 1 шт.</t>
  </si>
  <si>
    <t>Прочистка внутренних трубопроводов канализации 60 м.</t>
  </si>
  <si>
    <t>Смена ламп 5 шт.</t>
  </si>
  <si>
    <t>Прочистка внутренних трубопроводов канализации 12 м.</t>
  </si>
  <si>
    <t>Прочистка внутренних трубопроводов канализации 66 м.,водоотлив из подвала 1200 М3.</t>
  </si>
  <si>
    <t>Ревизия арматуры  2 шт.</t>
  </si>
  <si>
    <t>Смена ламп 3 шт.,выключателей 1 шт</t>
  </si>
  <si>
    <t>Окраска ограждений,газонов  18 М2</t>
  </si>
  <si>
    <t>Смена ламп 3 шт.,ремонт щитков 1 шт</t>
  </si>
  <si>
    <t>Наполнение системы  9080 М3</t>
  </si>
  <si>
    <t>Ремонт щитков  1 шт.</t>
  </si>
  <si>
    <t>Очистка подвала  0,8 Тн.,ремонт кирпичной стены  в подвале 0,1 М3.,ремонт швов 13 м.</t>
  </si>
  <si>
    <t>Прочистка канализации 28 м</t>
  </si>
  <si>
    <t>Ремонт щитков  1 шт</t>
  </si>
  <si>
    <t>Осмотр эл.оборудования 25 ч.</t>
  </si>
  <si>
    <t>Ремонт межпанельных швов 16 м.</t>
  </si>
  <si>
    <t xml:space="preserve">ноябрь </t>
  </si>
  <si>
    <t>Прочистка канализации 30 М.,установка люка 1 шт</t>
  </si>
  <si>
    <t>Смена ламп  11 шт.</t>
  </si>
  <si>
    <t>Смена водосточных труб 201 м.,смена колена 69 шт.,смена воронок  11 шт.</t>
  </si>
  <si>
    <t>Прочистка внутренних трубопроводов  канализации 80 м.</t>
  </si>
  <si>
    <t>Ревизия арматуры 6 шт.</t>
  </si>
  <si>
    <t>Смена ламп 2 шт.,ремонт щитков 1 шт</t>
  </si>
  <si>
    <t>Окраска ограждения  2 М2</t>
  </si>
  <si>
    <t>Установка радиатора 1 шт.</t>
  </si>
  <si>
    <t>Прочистка канализации  16 м.</t>
  </si>
  <si>
    <t>Прочистка канализации  8 м.</t>
  </si>
  <si>
    <t>Прочистка внутренних трубопроводов канализации 70 м.</t>
  </si>
  <si>
    <t>Смена ламп 6 шт.,выключателей 1 шт.</t>
  </si>
  <si>
    <t>Откачка  воды из подвала 12 ч/час</t>
  </si>
  <si>
    <t>Смена выключателей  1 шт</t>
  </si>
  <si>
    <t>Откачка воды из подвала  290 М3</t>
  </si>
  <si>
    <t>Смена ламп 3 шт.,предохранителей  2 шт.,выключателей 1 шт.</t>
  </si>
  <si>
    <t>Прочистка канализации 28 м.</t>
  </si>
  <si>
    <t>Содержание эл.оборудования 11,6 ч.</t>
  </si>
  <si>
    <t>Прочистка канализации 25 м.</t>
  </si>
  <si>
    <t>Прочистка канализации 16 м.,осмотр 1 ч.</t>
  </si>
  <si>
    <t>Смена ламп 8 шт.,патронов 1 шт.</t>
  </si>
  <si>
    <t>Ремонт кровли  25 М2</t>
  </si>
  <si>
    <t>Прочистка вент.каналов 8 ч.</t>
  </si>
  <si>
    <t>Смена табличек 1 шт.</t>
  </si>
  <si>
    <t>Смена вентилей  Д-15 мм. 2 шт</t>
  </si>
  <si>
    <t>Прочистка трубопроводов  канализации 70 м.</t>
  </si>
  <si>
    <t>Прочистка трубопроводов  канализации 50 м.</t>
  </si>
  <si>
    <t>Смена ламп 5 шт.,предохранителей 1 шт</t>
  </si>
  <si>
    <t>Окраска ограждений 5 М2</t>
  </si>
  <si>
    <t>Прочистка канализации 23 м.</t>
  </si>
  <si>
    <t>Очистка подвала  0,8 Тн</t>
  </si>
  <si>
    <t>Прочистка канализации 34 м</t>
  </si>
  <si>
    <t>Смена ламп 7 шт.,смена патронов 3 шт.,выключателей 2 шт.,ремонт щитков 3 шт</t>
  </si>
  <si>
    <t>Прочистка канализации 21 м</t>
  </si>
  <si>
    <t>Смена ламп 7 шт.,ремонт щитков 1 шт</t>
  </si>
  <si>
    <t>Ремонт кровли 330 М2</t>
  </si>
  <si>
    <t>Смена стекла 0,7 М2</t>
  </si>
  <si>
    <t>Прочистка внутренних трубопроводов канализации 100 м</t>
  </si>
  <si>
    <t>Ремонт эл.щитков 2 шт</t>
  </si>
  <si>
    <t>Очистка кровли от снега 555 М3</t>
  </si>
  <si>
    <t>Прочистка внутренних трубопроводов канализации 48 м</t>
  </si>
  <si>
    <t>Смена затворов 1 шт.,вентилей 2 шт.,ревизия арматуры 2 шт.</t>
  </si>
  <si>
    <t>Смена ламп 3 шт.,выключателей 1 шт.</t>
  </si>
  <si>
    <t>Окраска ограждений  12 М2</t>
  </si>
  <si>
    <t>Смена вентилей 4 шт.,прочистка канализации 11 м.</t>
  </si>
  <si>
    <t>Ревизия арматуры  5 шт.,прочистка канализации  15 м</t>
  </si>
  <si>
    <t>Смена ламп 8 шт.,выключателей 1 шт.,смена патронов 2 шт.,ремонт щитов 2 шт.</t>
  </si>
  <si>
    <t>Прочистка канализации  10 м.</t>
  </si>
  <si>
    <t>Ремонт дверей  1 шт.</t>
  </si>
  <si>
    <t xml:space="preserve">январь </t>
  </si>
  <si>
    <t>Прочистка внутренних трубопроводов  канализации  70 м</t>
  </si>
  <si>
    <t>Ремонт стояка канализации Д-100 мм. 3 м</t>
  </si>
  <si>
    <t>Очистка кровли от снега 42 М3</t>
  </si>
  <si>
    <t>Прочистка канализации 12 м.</t>
  </si>
  <si>
    <t xml:space="preserve">Прочистка канализации 12 м.,запуск системы отопления </t>
  </si>
  <si>
    <t>Смена ламп 5 шт.,патронов 1 шт.,выключателей 1 шт.</t>
  </si>
  <si>
    <t>Смена табличек 3 шт</t>
  </si>
  <si>
    <t>Прочистка внутренних трубопроводов канализации 21 м</t>
  </si>
  <si>
    <t>Смена ламп 7 шт.,выключателей 1 шт</t>
  </si>
  <si>
    <t>Очистка территории от снега</t>
  </si>
  <si>
    <t>Ремонт подъездов №2</t>
  </si>
  <si>
    <t>Смена выключателей  7 шт.,ремонт эл.щитов 1 шт.</t>
  </si>
  <si>
    <t>Ремонт подъездов №3,4</t>
  </si>
  <si>
    <t>Смена выключателей  1 шт.,патронов 2 шт.</t>
  </si>
  <si>
    <t>Ремонт канализации  3 м</t>
  </si>
  <si>
    <t>Смена ламп 4 шт.,предохранителей 1 шт.</t>
  </si>
  <si>
    <t>Окраска ограждений газонов  23 м</t>
  </si>
  <si>
    <t>Очистка подвала</t>
  </si>
  <si>
    <t>Осмотр кровли 2,14 Ч</t>
  </si>
  <si>
    <t>Прочистка канализации 56 м</t>
  </si>
  <si>
    <t>Содержание эл.оборудования 16,8 ч</t>
  </si>
  <si>
    <t xml:space="preserve">Ремонт канализации  19 м.,прочистка канализации 35 м </t>
  </si>
  <si>
    <t>Ремонт щитков 1 шт</t>
  </si>
  <si>
    <t>Прочистка канализации 23 м.,смена вентилей 3 шт</t>
  </si>
  <si>
    <t>Смена ламп 7 шт.,ремонт щитков  3 шт.,смена патронов 2 шт.</t>
  </si>
  <si>
    <t>Ремонт канализации 22 м.,прочистка канализации 50 м.,осмотр сан.тех.оборудования 2,5 ч</t>
  </si>
  <si>
    <t>Смена ламп 10 шт.,ремонт щитков  2 шт.</t>
  </si>
  <si>
    <t xml:space="preserve">Очистка подвала </t>
  </si>
  <si>
    <t>Смена табличек  4 шт</t>
  </si>
  <si>
    <t>Прочистка внутренних  трубопроводов канализации 40 м.</t>
  </si>
  <si>
    <t>Смена ламп  3 шт.,выключателей 1 шт.</t>
  </si>
  <si>
    <t>Работы по садержанию</t>
  </si>
  <si>
    <t>Окраска ограждений 2 М2</t>
  </si>
  <si>
    <t xml:space="preserve">Сантехнические работы </t>
  </si>
  <si>
    <t>Прочистка канализации 8 м</t>
  </si>
  <si>
    <t>Прочистка канализации 11 м.,смена труб  ГВС и ХВС 1 м.</t>
  </si>
  <si>
    <t>Осмотр сан.тех.оборудования 0,5 ч.</t>
  </si>
  <si>
    <t>Смена табличек  2 шт.</t>
  </si>
  <si>
    <t xml:space="preserve">Ремонт тамбуров </t>
  </si>
  <si>
    <t>Ревизия арматуры 2 шт</t>
  </si>
  <si>
    <t>Окраска ограждений  4,5 М2</t>
  </si>
  <si>
    <t>Осмотр  0,5 ч.,прочистка канализации 11 м.</t>
  </si>
  <si>
    <t>Осмотр  эл.оборудования 7,4ч</t>
  </si>
  <si>
    <t>Прочистка вент.каналов 4 м.,изоляция труб 12 М2</t>
  </si>
  <si>
    <t>Установка подъездных козырьков 2 шт.</t>
  </si>
  <si>
    <t>Прочистка внутренних трубопроводов канализации  60 м.</t>
  </si>
  <si>
    <t>Прочистка канализации 10 м</t>
  </si>
  <si>
    <t>Окраска ограждений 4,5 М2</t>
  </si>
  <si>
    <t>Очистка подвала 0,5 Тн</t>
  </si>
  <si>
    <t>Смена вентилей 4 шт</t>
  </si>
  <si>
    <t>Смена вентилей 1 шт</t>
  </si>
  <si>
    <t>Прочистка канализации 12 м.,смена вентилей  1 шт.,смена труб ХВС 1 м.,ревизия вентилей 2 шт.</t>
  </si>
  <si>
    <t>Осмотры эл.оборудования 8,9 ч.</t>
  </si>
  <si>
    <t>Установка подъездных  козырьков 2 шт</t>
  </si>
  <si>
    <t>Прочистка внутренних трубопроводов канализации 50 м</t>
  </si>
  <si>
    <t>Отогрев и перезапуск отопление</t>
  </si>
  <si>
    <t>апель м-ц</t>
  </si>
  <si>
    <t>Прочистка внутренних трубопроводов канализации 10 м</t>
  </si>
  <si>
    <t>Смена вентилей  2 шт.,прочистка канализации 9 м.</t>
  </si>
  <si>
    <t>Ревизия арматуры  4 шт.</t>
  </si>
  <si>
    <t>Смена ламп 2 шт.,выключателей  1 шт.</t>
  </si>
  <si>
    <t>Окраска ограждений 6 М2</t>
  </si>
  <si>
    <t>Прочистка канализации  8 м.,запуск системы отопления 2 ч.,смена труб ХВС,ГВС,отопления 1 шт.</t>
  </si>
  <si>
    <t>Установка подъездных козырьков  2 шт.</t>
  </si>
  <si>
    <t>Прочистка канализации  11 шт</t>
  </si>
  <si>
    <t>Смена ламп 1 шт.,выключателей 1 шт.</t>
  </si>
  <si>
    <t>Окраска оград  6 М2</t>
  </si>
  <si>
    <t>Смена ламп 3 шт.,ремонт щита 1 шт.</t>
  </si>
  <si>
    <t>Прочистка внутренних трубопроводов канализации 80 м.</t>
  </si>
  <si>
    <t>Ремонт подъездов №1</t>
  </si>
  <si>
    <t>Смена ламп  2 шт</t>
  </si>
  <si>
    <t>Прочистка канализации 18 м.,смена вентилей 2 шт.</t>
  </si>
  <si>
    <t>Смена вентилей  1 шт.,запуск системы отопления 1,5 ч.,ремонт ввода канализации 2 м.,смена труб ГВС 2 шт.</t>
  </si>
  <si>
    <t>Прочистка внутренних трубопроводов канализации 40 М</t>
  </si>
  <si>
    <t>Ревизия арматуры 2 шт.</t>
  </si>
  <si>
    <t>Смена ламп 1 шт.,ремонт щитков 1 шт.</t>
  </si>
  <si>
    <t>Окраска ограждений  5 М2</t>
  </si>
  <si>
    <t>Содержание эл.оборудования 4,8 ч</t>
  </si>
  <si>
    <t>Очистка подвала 1 Тн</t>
  </si>
  <si>
    <t>Прочстка канализации 8 м.</t>
  </si>
  <si>
    <t xml:space="preserve">Ремонт щитков 1 шт </t>
  </si>
  <si>
    <t>Окраска ограждений 11 М2</t>
  </si>
  <si>
    <t>Ремонт вентеляционных труб 1,5 М2.,очистка подвала 0,1Тн.</t>
  </si>
  <si>
    <t>Прочистка канализации  9 м.,смена вентилей 2 шт.</t>
  </si>
  <si>
    <t>Прочистка внутренних трубопроводов канализации 120 м.</t>
  </si>
  <si>
    <t>Смена эл.автомата 1 шт</t>
  </si>
  <si>
    <t xml:space="preserve">Дезинфекция в подвале </t>
  </si>
  <si>
    <t>Очистка придомовой территории от снега</t>
  </si>
  <si>
    <t>Прочистка внутренних трубопроводов канализации 25 м.</t>
  </si>
  <si>
    <t>Очистка кровли от снега 694 М3</t>
  </si>
  <si>
    <t>Смена вентилей и сгонов в подвале Д-20 мм. 2 шт</t>
  </si>
  <si>
    <t>Очистка кровли от снега 420 М3</t>
  </si>
  <si>
    <t>Смена патронов 1 шт.</t>
  </si>
  <si>
    <t>Ремонт кровли 240 М2</t>
  </si>
  <si>
    <t>Смена вентилей 2 шт.</t>
  </si>
  <si>
    <t>Смена ламп 3 шт.,ремонт щитков 20 шт.,смена выключателей  1 шт.</t>
  </si>
  <si>
    <t>Осмотр кровли  2,49 ч.</t>
  </si>
  <si>
    <t>Окраска ограждений 15 М2</t>
  </si>
  <si>
    <t>Прочистка вентиляции 18 м.</t>
  </si>
  <si>
    <t>Смена ламп 10 шт.,выключателей 2 шт.</t>
  </si>
  <si>
    <t>Смена вентилей 4 шт.,прочистка канализации 16 м.,ремонт труб ХВС,ГВС. 16 м.</t>
  </si>
  <si>
    <t>Смена ламп 7 шт.,ремонт щитков 2 шт.,смена автоматов 4 шт.,ремонт шкафов 1 шт.,смена патронов 2 шт.</t>
  </si>
  <si>
    <t xml:space="preserve">Прочистка канализации 21 м.,ревизия вентилей </t>
  </si>
  <si>
    <t>Осмотр эл.оборудования 43,1 ч.</t>
  </si>
  <si>
    <t>Ремонт швов 4 м</t>
  </si>
  <si>
    <t>Смена вентилей 4 шт.,прочистка канализации 35 м.,ремонт труб канализации 1 м.,запуск системы отопления 2 ч.,осмотр сан.тех.оборудования 6 ч.</t>
  </si>
  <si>
    <t>Смена ламп 6 шт.,выключателей 1 шт</t>
  </si>
  <si>
    <t>Прочистка вент.каналов 4 м.</t>
  </si>
  <si>
    <t>Ремонт кровли 130 М2</t>
  </si>
  <si>
    <t>Ремонт подъездов №1,2 2 шт</t>
  </si>
  <si>
    <t>Смена табличек 6 шт</t>
  </si>
  <si>
    <t>Прочистка внутренних трубопроводов канализации 60 м</t>
  </si>
  <si>
    <t>Смена ламп  6 шт.</t>
  </si>
  <si>
    <t>Прочистка внутренних трубопроводов канализации 25 м</t>
  </si>
  <si>
    <t>Очистка кровли от снега</t>
  </si>
  <si>
    <t>Смена патронов 2 шт.</t>
  </si>
  <si>
    <t>Обрезка дерева</t>
  </si>
  <si>
    <t>Прочистка канализации 10 м.,ремонт труб канализации 1,5 м.,ревизия арматуры 2 шт.</t>
  </si>
  <si>
    <t>Смена ламп 5 шт.,ремонт щитков 20 шт.,смена предохранителей 2 шт.,ремонт шкафа 1 шт.,смена выключателей 2 шт.,патронов 2 шт.</t>
  </si>
  <si>
    <t>Окраска ограждений,газонов 13 М2</t>
  </si>
  <si>
    <t xml:space="preserve">Осмотр кровли </t>
  </si>
  <si>
    <t>Осмотр сантехники 0,5 ч</t>
  </si>
  <si>
    <t>Прочистка канализации 43 м.,ремонт труб канализации 2 м.,смена вентилей 1 шт.</t>
  </si>
  <si>
    <t>Смена ламп 8 шт.,выключателей 2 шт.,патронов 4 шт.</t>
  </si>
  <si>
    <t>Прочистка канализации 40 м.,смена вентилей 1 шт.</t>
  </si>
  <si>
    <t>смена ламп 8 шт.,выключателей 1 шт.</t>
  </si>
  <si>
    <t>Прочистка канализации 15 м.,ревизия арматуры 2 шт.,смена вентилей 1 шт</t>
  </si>
  <si>
    <t>Смена ламп 6 шт.,ремонт шкафа 1 шт.,смена патронов 2 шт</t>
  </si>
  <si>
    <t>Осмотр эл.оборудования 34,2 ч.</t>
  </si>
  <si>
    <t>Прочистка канализации 30 м,смена вентилей 2 шт.,осмотр сантехники 1,5 ч</t>
  </si>
  <si>
    <t>Смена ламп  8 шт.,ремонт щитков 2 шт.,смена патронов 3 шт</t>
  </si>
  <si>
    <t>Окраска ограждений,газонов 2,7 М2</t>
  </si>
  <si>
    <t xml:space="preserve">Дезинфекция подвала </t>
  </si>
  <si>
    <t>Смена стекла 0,65 М2</t>
  </si>
  <si>
    <t>Смена табличек 6 шт.</t>
  </si>
  <si>
    <t>Смена ламп 4 шт</t>
  </si>
  <si>
    <t>Прочистка трубопроводов  100 м</t>
  </si>
  <si>
    <t>Ремонт труб канализации  Д-50 мм. 4 м.,Д-100 мм. 10 м.</t>
  </si>
  <si>
    <t>Прочистка трубопроводов канализации 63 м</t>
  </si>
  <si>
    <t>очистка кровли от снега 420 М3</t>
  </si>
  <si>
    <t>Смена выключателей 3 шт.,патронов 1 шт.</t>
  </si>
  <si>
    <t>Смена ламп  3 шт.,выключателей  1 шт.</t>
  </si>
  <si>
    <t>Окраска ограждений  25 М2</t>
  </si>
  <si>
    <t>Прочистка вентканалов  966 м</t>
  </si>
  <si>
    <t>Ремонт кровли 350 М2</t>
  </si>
  <si>
    <t>Прочистка канализации 52 м.,смена вентилей,сгонов 2 шт.,ревизия арматуры  2 шт</t>
  </si>
  <si>
    <t>Ремонт межпанельных швов 5 м</t>
  </si>
  <si>
    <t>Прочистка канализации 31 м.,смена вентилей,сгонов 4 шт.</t>
  </si>
  <si>
    <t>Смена ламп 3 шт.,выключателей 1 шт.,ремонт щитков 3 шт.</t>
  </si>
  <si>
    <t>Осмотр эл.оборудования 59 ч</t>
  </si>
  <si>
    <t>Прочистка канализации 22 м.,смена вентилей,сгонов  3 шт.</t>
  </si>
  <si>
    <t>Ремонт крылец 7 М2</t>
  </si>
  <si>
    <t>Ремонт кровли 160 М2</t>
  </si>
  <si>
    <t>Прочистка канализации 60 м.,запуск системы отопления 2,5 ч.</t>
  </si>
  <si>
    <t>Смена ламп 5 шт.,патронов 1 шт.</t>
  </si>
  <si>
    <t>Прочистка трубопроводов  канализации 120 м</t>
  </si>
  <si>
    <t>Обработка подвала хлоромин.</t>
  </si>
  <si>
    <t>Прочистка трубопроводов  канализации 32 м</t>
  </si>
  <si>
    <t>Ремонт предохранит.шкафа 1 шт</t>
  </si>
  <si>
    <t>Прочистка трубопроводов  канализации 39 м</t>
  </si>
  <si>
    <t>Уборка снега с крыш 340 М3</t>
  </si>
  <si>
    <t>Смена провода 10 м.,ремонт предохранит.шкафа 1 шт.</t>
  </si>
  <si>
    <t>Смена ламп 3 шт.,ремонт щитков 1 шт.,шкафа 1 шт.</t>
  </si>
  <si>
    <t>Окраска ограждений  13 М2</t>
  </si>
  <si>
    <t>Ремонт шкафа.,содержание эл.оборудования 18,3 ч.</t>
  </si>
  <si>
    <t>Смена вентилей 4 шт.,прочистка канализации 12 м.</t>
  </si>
  <si>
    <t>Осмотр сантехники 0,5 ч.</t>
  </si>
  <si>
    <t>Смена ламп 7 шт.,выключателей 1 шт.</t>
  </si>
  <si>
    <t>Вывоз мусора 5,2 Тн</t>
  </si>
  <si>
    <t>Прочистка канализации 10 м.,водоотлив из подвала 36 М3.,очистка подвала 5,2 М3</t>
  </si>
  <si>
    <t>Смена ламп 4 шт.,ремонт шкафа 1 шт.,смена патронов 2 шт.</t>
  </si>
  <si>
    <t>Прочистка канализации 32 м.</t>
  </si>
  <si>
    <t>Планировка территории 60 М2</t>
  </si>
  <si>
    <t>Ремонт отмостки 4,5 М2</t>
  </si>
  <si>
    <t>Прочистка канализации 38 м.,осмотр сантехники 2 ч</t>
  </si>
  <si>
    <t>Прочистка трубопроводов канализации 40 м</t>
  </si>
  <si>
    <t>Смена вентилей Д-15 мм. 4 шт.,Д-20 мм. 2 шт.,Д-25 мм. 2 шт.,Д-32 мм. 1 шт.,установка затвора Д-50мм. 1 шт.,водоотлив из подвала 720 М3.,смена труб Д-25 мм. 4 шт.,Д-50мм. 2 шт.</t>
  </si>
  <si>
    <t>Вывоз спил деревьев 8 Тн</t>
  </si>
  <si>
    <t>Смена автоматов 1 шт.,ремонт щитков 1 шт.</t>
  </si>
  <si>
    <t>Ремонт кровли 3,5 м</t>
  </si>
  <si>
    <t>Ремонт труб канализации 16 м</t>
  </si>
  <si>
    <t>Осмотр эл.оборудования 6,2 ч</t>
  </si>
  <si>
    <t>Смена ламп 2 шт.,ремонт щитков 1 шт.,смена патронов 1 шт.</t>
  </si>
  <si>
    <t>Прочистка канализации 16 м</t>
  </si>
  <si>
    <t>Прочистка канализации 11 м.,осмотр сан.тех.оборудования 0,5 ч</t>
  </si>
  <si>
    <t>Смена ламп 6 шт.,патронов 1 шт.</t>
  </si>
  <si>
    <t>Прочистка  трубопроводов канализации 110 м</t>
  </si>
  <si>
    <t>Смена вентилей Д-15 мм 1 шт,ремонт труб канализации Д-50 мм. 1,5 м</t>
  </si>
  <si>
    <t>Ремонт ГВС трубы Д-25 мм. 40 м.,вентилей  Д-20 мм. 2 шт.,Д-15 мм. 5 шт.,Д-32мм. 1 шт</t>
  </si>
  <si>
    <t>Смена ламп  5 шт.</t>
  </si>
  <si>
    <t>Окраска ограждений  17 м2</t>
  </si>
  <si>
    <t>Очистка подвала  1,5 Тн</t>
  </si>
  <si>
    <t>Смена ламп 5 шт.,ремонт щитков 1 шт.,ремонт шкафа 1 шт.</t>
  </si>
  <si>
    <t>Устройство ограждений  31,2 М2</t>
  </si>
  <si>
    <t>Прочистка канализации 15 м.,ремонт труб канализации 1,5 м</t>
  </si>
  <si>
    <t>Смена ламп 5 шт.,выключателей 1 шт.,патронов 1 шт.</t>
  </si>
  <si>
    <t>Ремонт межпанельных швов 5,5 м.</t>
  </si>
  <si>
    <t>Прочистка канализации 28 м.,ревизия арматуры 1 шт.</t>
  </si>
  <si>
    <t>Смена ламп 5 шт.,смена выключателей 1 шт.,ремонт шкафа 1 шт.</t>
  </si>
  <si>
    <t>Осмотр эл.оборудования 82,2 ч</t>
  </si>
  <si>
    <t>Прочистка канализации 28 м.,смена вентилей,сгонов 3 шт</t>
  </si>
  <si>
    <t>Смена ламп 5 шт.,ремонт щитков 1 шт.,ремонт шкафа 2 шт.</t>
  </si>
  <si>
    <t>Прочистка канализации 38 м..,ремонт труб ХВС,ГВС,отопления 1 ч.,осмотр сан.тех.оборудования 3 ч.</t>
  </si>
  <si>
    <t>Прочистка внутренних трубопроводов канализации 180 м</t>
  </si>
  <si>
    <t>Смена предохранителей  3 шт</t>
  </si>
  <si>
    <t>Смена ламп 10 шт.,патронов 1 шт..,выключателей 1 шт.</t>
  </si>
  <si>
    <t>Ремонт труб канализации Д-50 мм. 4 м..,Д-100 мм.4 м.</t>
  </si>
  <si>
    <t xml:space="preserve">Ремонт задвижки Д-100 мм. 1 шт. </t>
  </si>
  <si>
    <t xml:space="preserve">Ремонт вентилей </t>
  </si>
  <si>
    <t>Прочистка внутренних трубопроводов канализации 9 м</t>
  </si>
  <si>
    <t>Смена выключателей 2 шт.</t>
  </si>
  <si>
    <t>Смена вентилей и сгонов  в подвале Д-15 мм. 4 шт.,прочистка внутренних трубопроводов канализации 99 м.</t>
  </si>
  <si>
    <t>Ремонт эл.щита и шкафа 2 шт.</t>
  </si>
  <si>
    <t>Ремонт тамбура в подвале</t>
  </si>
  <si>
    <t>Смена патронов 2 шт</t>
  </si>
  <si>
    <t xml:space="preserve">Ремонт тамбура в подвале </t>
  </si>
  <si>
    <t>Ремонт ступеней 1 й п.</t>
  </si>
  <si>
    <t>Смена вентилей.сгонов 11 шт.,задвижек,затворов 3 шт</t>
  </si>
  <si>
    <t>Прочистка канализации 10 м.,прочистка вентканалов 96 м.</t>
  </si>
  <si>
    <t>Смена ламп 4 шт.,выключателей 2 шт.</t>
  </si>
  <si>
    <t>Окраска ограждений 13 М2</t>
  </si>
  <si>
    <t>Смена вентилей.сгонов 16 шт.,прочистка канализации  115, м.,ревизия арматуры 2 шт.,</t>
  </si>
  <si>
    <t>Осмотр сантехники 1,5 ч</t>
  </si>
  <si>
    <t>Смена ламп 7 шт.,патронов 3 шт..,выключателей 2 шт.,ремонт шкафа 1 шт..</t>
  </si>
  <si>
    <t>Смена вентилей.сгонов 18 шт.,прочистка канализации  22  м.,ревизия арматуры 4 шт.,</t>
  </si>
  <si>
    <t>Смена ламп 10 шт.,патронов 3 шт.,ремонт шкафа 1 шт..</t>
  </si>
  <si>
    <t>Очистка подвала 0,85 Тн</t>
  </si>
  <si>
    <t>Прочистка канализации 45 м.,смена радиаторов 1 шт</t>
  </si>
  <si>
    <t>Смена ламп 9 шт.,патронов 1 шт.,ремонт шкафа 1 шт.,ремонт щитков 2 шт</t>
  </si>
  <si>
    <t>Смена вентилей.сгонов 1 шт.,осмотр сантехники 4,5ч.,запуск системы отопления 2 ч.,ремонт труб канализации 8 м.</t>
  </si>
  <si>
    <t>Смена ламп 9 шт.,выключателей 1 шт.,патронов 2 шт.</t>
  </si>
  <si>
    <t>Работы по содержанию 66,3 ч.</t>
  </si>
  <si>
    <t>Дизинфекция подвала</t>
  </si>
  <si>
    <t>Планировка территории и валка деревьев</t>
  </si>
  <si>
    <t>Прочистка вент каналов 6 м.</t>
  </si>
  <si>
    <t>Смена табличек 8 шт</t>
  </si>
  <si>
    <t>Ремонт эл.щита 1 шт</t>
  </si>
  <si>
    <t>Прочистка трубопроводов 20 м.</t>
  </si>
  <si>
    <t>Смена вентилей 2 шт.,ремонт труб канализации 11 м.</t>
  </si>
  <si>
    <t>Смена ламп 2 шт.,выключателей 1 шт.</t>
  </si>
  <si>
    <t>Окраска ограждений 2 М2.,валка деревьев 10 шт.,очистка подвала 0,9 Тн.</t>
  </si>
  <si>
    <t>Подсыпка щебнем 5 М3</t>
  </si>
  <si>
    <t>Ремонт фасада 14 М2.,вентиляции труб 80 кирпичей .,кровли 2 М2</t>
  </si>
  <si>
    <t>Осмотр эл.оборудования 6 ч.,смена патронов 1 шт.</t>
  </si>
  <si>
    <t>Подсыпка грунта 32 М3</t>
  </si>
  <si>
    <t>Прочистка канализации 12 м</t>
  </si>
  <si>
    <t>Содержание эл.оборудования 5,5 ч.</t>
  </si>
  <si>
    <t>Прочистка канализации 7 м</t>
  </si>
  <si>
    <t>Ремонт шкафа 1 шт</t>
  </si>
  <si>
    <t>Прочистка канализации  8 м..,запуск системы отопления .</t>
  </si>
  <si>
    <t>Ремонт межпанельных швов 26 м.</t>
  </si>
  <si>
    <t>Прочистка канализации 20 м.</t>
  </si>
  <si>
    <t>Смена ламп 2 шт.,ремонт шкафа 1 шт.</t>
  </si>
  <si>
    <t>Содержание эл.оборудования 12,1 ч.</t>
  </si>
  <si>
    <t>Смена вентилей  Д-15 м 1 шт</t>
  </si>
  <si>
    <t>Смена труб ХВС и ГВС 2 м.,вентилей 1 шт.,прочистка канализации  5 м.</t>
  </si>
  <si>
    <t>Прочистка канализации 6 м.,наполнение</t>
  </si>
  <si>
    <t>Осмотр эл.оборудования 10,7ч</t>
  </si>
  <si>
    <t>Смена труб водоснабжения 2 м.,вентилей 2 шт.</t>
  </si>
  <si>
    <t>Прочистка канализации 6 м.</t>
  </si>
  <si>
    <t>Ремонт шкафа 1 шт.</t>
  </si>
  <si>
    <t>Осмотр эл.оборудования 5,5 ч</t>
  </si>
  <si>
    <t xml:space="preserve">Смена вентилей 1 шт.,прочистка канализации 8 м.,осмотр 0,5 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</si>
  <si>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Запланировано работ на 2014 год (руб.коп.)</t>
  </si>
  <si>
    <t>с 1.01-31.06</t>
  </si>
  <si>
    <t>с 1.07-31.12</t>
  </si>
  <si>
    <t>ОАО "КРУИИКХ" о выполненных   работах по содержанию и ремонту мест общего пользования многоквартирного дома                                                                  К.Маркса 28 г.Касли</t>
  </si>
  <si>
    <t>ОТЧЁТ                                                                                                                               О ВЫПОЛНЕННЫХ РАБОТАХ ПО СОДЕРЖАНИЮ И РЕМОНТУ МНОГОКВАРТИРНЫХ ЖИЛЫХ ДОМОВ ЗА 2013 ГОД</t>
  </si>
  <si>
    <t>ОАО "КРУИИКХ" о выполненных   работах по содержанию и ремонту мест общего пользования многоквартирного дома В.Комисарова 1 г.Касли</t>
  </si>
  <si>
    <t>ремонт дверей-3 шт.смена стекла 18 м.кв.</t>
  </si>
  <si>
    <t>ремонт крыльца 1,4 м.кв., ремонт кровли 500 м.кв.</t>
  </si>
  <si>
    <t>смена табличек 1 шт.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</si>
</sst>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4"/>
      <color indexed="62"/>
      <name val="Times New Roman"/>
      <family val="1"/>
    </font>
    <font>
      <sz val="12"/>
      <color indexed="62"/>
      <name val="Times New Roman"/>
      <family val="1"/>
    </font>
    <font>
      <sz val="14"/>
      <color indexed="10"/>
      <name val="Times New Roman"/>
      <family val="1"/>
    </font>
    <font>
      <vertAlign val="superscript"/>
      <sz val="14"/>
      <color indexed="62"/>
      <name val="Times New Roman"/>
      <family val="1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20"/>
      <name val="Times New Roman"/>
      <family val="1"/>
    </font>
    <font>
      <sz val="16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2" fontId="9" fillId="0" borderId="10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 wrapText="1"/>
    </xf>
    <xf numFmtId="2" fontId="12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left"/>
    </xf>
    <xf numFmtId="2" fontId="5" fillId="34" borderId="10" xfId="0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2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2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2" fontId="5" fillId="0" borderId="14" xfId="0" applyNumberFormat="1" applyFont="1" applyBorder="1" applyAlignment="1">
      <alignment horizontal="center" vertical="center" textRotation="90" wrapText="1"/>
    </xf>
    <xf numFmtId="2" fontId="5" fillId="34" borderId="13" xfId="0" applyNumberFormat="1" applyFont="1" applyFill="1" applyBorder="1" applyAlignment="1">
      <alignment horizontal="center" vertical="center" textRotation="90" wrapText="1"/>
    </xf>
    <xf numFmtId="2" fontId="5" fillId="34" borderId="11" xfId="0" applyNumberFormat="1" applyFont="1" applyFill="1" applyBorder="1" applyAlignment="1">
      <alignment horizontal="center" vertical="center" textRotation="90" wrapText="1"/>
    </xf>
    <xf numFmtId="2" fontId="5" fillId="34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="75" zoomScaleSheetLayoutView="75" zoomScalePageLayoutView="0" workbookViewId="0" topLeftCell="A1">
      <selection activeCell="A1" sqref="A1:G2"/>
    </sheetView>
  </sheetViews>
  <sheetFormatPr defaultColWidth="9.00390625" defaultRowHeight="12.75"/>
  <cols>
    <col min="1" max="1" width="9.25390625" style="0" customWidth="1"/>
    <col min="2" max="2" width="50.625" style="0" customWidth="1"/>
    <col min="3" max="3" width="10.875" style="0" customWidth="1"/>
    <col min="4" max="4" width="11.7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625" style="0" hidden="1" customWidth="1"/>
    <col min="9" max="9" width="5.375" style="0" hidden="1" customWidth="1"/>
    <col min="10" max="10" width="7.00390625" style="0" hidden="1" customWidth="1"/>
    <col min="11" max="11" width="3.75390625" style="0" hidden="1" customWidth="1"/>
    <col min="12" max="13" width="2.625" style="0" hidden="1" customWidth="1"/>
    <col min="14" max="14" width="10.00390625" style="0" hidden="1" customWidth="1"/>
    <col min="15" max="15" width="8.875" style="0" hidden="1" customWidth="1"/>
    <col min="16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56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558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670.7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>
        <v>1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/>
      <c r="D13" s="22">
        <v>0</v>
      </c>
      <c r="E13" s="22">
        <v>0</v>
      </c>
      <c r="F13" s="22">
        <f>E13</f>
        <v>0</v>
      </c>
      <c r="G13" s="22">
        <v>0</v>
      </c>
      <c r="H13" s="23">
        <f aca="true" t="shared" si="0" ref="H13:H18">1.04993597951*C13</f>
        <v>0</v>
      </c>
      <c r="I13" s="6">
        <f aca="true" t="shared" si="1" ref="I13:I18">1.12035851472*C13</f>
        <v>0</v>
      </c>
      <c r="J13" s="8">
        <f>C7</f>
        <v>670.7</v>
      </c>
      <c r="K13">
        <v>6</v>
      </c>
      <c r="L13">
        <v>2</v>
      </c>
      <c r="M13">
        <v>4</v>
      </c>
      <c r="N13" s="7">
        <f aca="true" t="shared" si="2" ref="N13:N18">C13*J13*K13</f>
        <v>0</v>
      </c>
      <c r="O13" s="7" t="e">
        <f>J13*#REF!*L13</f>
        <v>#REF!</v>
      </c>
      <c r="P13" s="7">
        <f aca="true" t="shared" si="3" ref="P13:P18">D13*J13*M13</f>
        <v>0</v>
      </c>
      <c r="Q13" s="9" t="e">
        <f aca="true" t="shared" si="4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5" ref="V13:V18">J13*R13*U13</f>
        <v>4225.410000000001</v>
      </c>
      <c r="W13">
        <f aca="true" t="shared" si="6" ref="W13:W18">U13*S13*J13</f>
        <v>4386.378000000001</v>
      </c>
      <c r="X13">
        <f aca="true" t="shared" si="7" ref="X13:X18">SUM(V13:W13)</f>
        <v>8611.788</v>
      </c>
      <c r="AG13" s="56">
        <f>C7</f>
        <v>670.7</v>
      </c>
      <c r="AH13" s="5"/>
      <c r="AI13" s="46">
        <v>1.13</v>
      </c>
    </row>
    <row r="14" spans="1:35" ht="37.5">
      <c r="A14" s="21" t="s">
        <v>6</v>
      </c>
      <c r="B14" s="20" t="s">
        <v>7</v>
      </c>
      <c r="C14" s="22"/>
      <c r="D14" s="22">
        <v>0</v>
      </c>
      <c r="E14" s="22">
        <v>0</v>
      </c>
      <c r="F14" s="22">
        <f>E14</f>
        <v>0</v>
      </c>
      <c r="G14" s="22">
        <v>0</v>
      </c>
      <c r="H14" s="23">
        <f t="shared" si="0"/>
        <v>0</v>
      </c>
      <c r="I14" s="6">
        <f t="shared" si="1"/>
        <v>0</v>
      </c>
      <c r="J14" s="8">
        <f>J13</f>
        <v>670.7</v>
      </c>
      <c r="K14">
        <v>6</v>
      </c>
      <c r="L14">
        <v>2</v>
      </c>
      <c r="M14">
        <v>4</v>
      </c>
      <c r="N14" s="7">
        <f t="shared" si="2"/>
        <v>0</v>
      </c>
      <c r="O14" s="7" t="e">
        <f>J14*#REF!*L14</f>
        <v>#REF!</v>
      </c>
      <c r="P14" s="7">
        <f t="shared" si="3"/>
        <v>0</v>
      </c>
      <c r="Q14" s="9" t="e">
        <f t="shared" si="4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5"/>
        <v>5352.186000000001</v>
      </c>
      <c r="W14">
        <f t="shared" si="6"/>
        <v>5593.638</v>
      </c>
      <c r="X14">
        <f t="shared" si="7"/>
        <v>10945.824</v>
      </c>
      <c r="AG14">
        <f>AG13</f>
        <v>670.7</v>
      </c>
      <c r="AH14" s="5"/>
      <c r="AI14" s="46">
        <v>1.45</v>
      </c>
    </row>
    <row r="15" spans="1:35" ht="18.75">
      <c r="A15" s="21" t="s">
        <v>8</v>
      </c>
      <c r="B15" s="20" t="s">
        <v>9</v>
      </c>
      <c r="C15" s="22"/>
      <c r="D15" s="22">
        <f>'1 мая 37'!D15</f>
        <v>0.15</v>
      </c>
      <c r="E15" s="22">
        <f>AG15*D15*3</f>
        <v>301.815</v>
      </c>
      <c r="F15" s="22">
        <f>E15</f>
        <v>301.815</v>
      </c>
      <c r="G15" s="22">
        <f>AG15*12*AI15</f>
        <v>0</v>
      </c>
      <c r="H15" s="23">
        <f t="shared" si="0"/>
        <v>0</v>
      </c>
      <c r="I15" s="6">
        <f t="shared" si="1"/>
        <v>0</v>
      </c>
      <c r="J15" s="8">
        <f>J14</f>
        <v>670.7</v>
      </c>
      <c r="K15">
        <v>6</v>
      </c>
      <c r="L15">
        <v>2</v>
      </c>
      <c r="M15">
        <v>4</v>
      </c>
      <c r="N15" s="7">
        <f t="shared" si="2"/>
        <v>0</v>
      </c>
      <c r="O15" s="7" t="e">
        <f>J15*#REF!*L15</f>
        <v>#REF!</v>
      </c>
      <c r="P15" s="7">
        <f t="shared" si="3"/>
        <v>402.42</v>
      </c>
      <c r="Q15" s="9" t="e">
        <f t="shared" si="4"/>
        <v>#REF!</v>
      </c>
      <c r="R15" s="5">
        <v>0.13</v>
      </c>
      <c r="S15" s="5">
        <v>0</v>
      </c>
      <c r="T15">
        <v>6</v>
      </c>
      <c r="U15">
        <v>6</v>
      </c>
      <c r="V15">
        <f t="shared" si="5"/>
        <v>523.146</v>
      </c>
      <c r="W15">
        <f t="shared" si="6"/>
        <v>0</v>
      </c>
      <c r="X15">
        <f t="shared" si="7"/>
        <v>523.146</v>
      </c>
      <c r="AG15">
        <f>AG14</f>
        <v>670.7</v>
      </c>
      <c r="AH15" s="5"/>
      <c r="AI15" s="46">
        <v>0</v>
      </c>
    </row>
    <row r="16" spans="1:35" ht="18.75">
      <c r="A16" s="21" t="s">
        <v>16</v>
      </c>
      <c r="B16" s="20" t="s">
        <v>10</v>
      </c>
      <c r="C16" s="22"/>
      <c r="D16" s="22">
        <f>'1 мая 37'!D16</f>
        <v>0.82</v>
      </c>
      <c r="E16" s="22">
        <f>AG16*D16*3</f>
        <v>1649.922</v>
      </c>
      <c r="F16" s="22">
        <f>E16</f>
        <v>1649.922</v>
      </c>
      <c r="G16" s="22">
        <f>AG16*12*AI16</f>
        <v>6599.688</v>
      </c>
      <c r="H16" s="23">
        <f t="shared" si="0"/>
        <v>0</v>
      </c>
      <c r="I16" s="6">
        <f t="shared" si="1"/>
        <v>0</v>
      </c>
      <c r="J16" s="8">
        <f>J15</f>
        <v>670.7</v>
      </c>
      <c r="K16">
        <v>6</v>
      </c>
      <c r="L16">
        <v>2</v>
      </c>
      <c r="M16">
        <v>4</v>
      </c>
      <c r="N16" s="7">
        <f t="shared" si="2"/>
        <v>0</v>
      </c>
      <c r="O16" s="7" t="e">
        <f>J16*#REF!*L16</f>
        <v>#REF!</v>
      </c>
      <c r="P16" s="7">
        <f t="shared" si="3"/>
        <v>2199.896</v>
      </c>
      <c r="Q16" s="9" t="e">
        <f t="shared" si="4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5"/>
        <v>3179.1180000000004</v>
      </c>
      <c r="W16">
        <f t="shared" si="6"/>
        <v>3299.844</v>
      </c>
      <c r="X16">
        <f t="shared" si="7"/>
        <v>6478.962</v>
      </c>
      <c r="AG16">
        <f>AG15</f>
        <v>670.7</v>
      </c>
      <c r="AH16" s="5"/>
      <c r="AI16" s="46">
        <v>0.82</v>
      </c>
    </row>
    <row r="17" spans="1:35" ht="18.75">
      <c r="A17" s="21" t="s">
        <v>17</v>
      </c>
      <c r="B17" s="20" t="s">
        <v>14</v>
      </c>
      <c r="C17" s="22"/>
      <c r="D17" s="22">
        <f>'1 мая 37'!D17</f>
        <v>1.24</v>
      </c>
      <c r="E17" s="22">
        <f>AG17*D17*3</f>
        <v>2495.004</v>
      </c>
      <c r="F17" s="22">
        <f>E17</f>
        <v>2495.004</v>
      </c>
      <c r="G17" s="22">
        <f>AG17*12*AI17</f>
        <v>9980.016000000001</v>
      </c>
      <c r="H17" s="23">
        <f t="shared" si="0"/>
        <v>0</v>
      </c>
      <c r="I17" s="6">
        <f t="shared" si="1"/>
        <v>0</v>
      </c>
      <c r="J17" s="8">
        <f>J16</f>
        <v>670.7</v>
      </c>
      <c r="K17">
        <v>6</v>
      </c>
      <c r="L17">
        <v>2</v>
      </c>
      <c r="M17">
        <v>4</v>
      </c>
      <c r="N17" s="7">
        <f t="shared" si="2"/>
        <v>0</v>
      </c>
      <c r="O17" s="7" t="e">
        <f>J17*#REF!*L17</f>
        <v>#REF!</v>
      </c>
      <c r="P17" s="7">
        <f t="shared" si="3"/>
        <v>3326.672</v>
      </c>
      <c r="Q17" s="9" t="e">
        <f t="shared" si="4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5"/>
        <v>4990.008</v>
      </c>
      <c r="W17">
        <f t="shared" si="6"/>
        <v>4990.008</v>
      </c>
      <c r="X17">
        <f t="shared" si="7"/>
        <v>9980.016</v>
      </c>
      <c r="AG17">
        <f>AG16</f>
        <v>670.7</v>
      </c>
      <c r="AH17" s="5"/>
      <c r="AI17" s="46">
        <v>1.24</v>
      </c>
    </row>
    <row r="18" spans="1:35" ht="75">
      <c r="A18" s="21" t="s">
        <v>18</v>
      </c>
      <c r="B18" s="20" t="s">
        <v>19</v>
      </c>
      <c r="C18" s="60"/>
      <c r="D18" s="22">
        <f>'1 мая 37'!D18</f>
        <v>4.470000000000001</v>
      </c>
      <c r="E18" s="22">
        <f>AG18*D18*3</f>
        <v>8994.087000000001</v>
      </c>
      <c r="F18" s="60">
        <f>F20+F48+F50</f>
        <v>140202.22</v>
      </c>
      <c r="G18" s="22">
        <f>AG18*12*AI18</f>
        <v>38149.416000000005</v>
      </c>
      <c r="H18" s="23">
        <f t="shared" si="0"/>
        <v>0</v>
      </c>
      <c r="I18" s="6">
        <f t="shared" si="1"/>
        <v>0</v>
      </c>
      <c r="J18" s="8">
        <f>J17</f>
        <v>670.7</v>
      </c>
      <c r="K18">
        <v>6</v>
      </c>
      <c r="L18">
        <v>2</v>
      </c>
      <c r="M18">
        <v>4</v>
      </c>
      <c r="N18" s="7">
        <f t="shared" si="2"/>
        <v>0</v>
      </c>
      <c r="O18" s="7" t="e">
        <f>J18*#REF!*L18</f>
        <v>#REF!</v>
      </c>
      <c r="P18" s="7">
        <f t="shared" si="3"/>
        <v>11992.116000000002</v>
      </c>
      <c r="Q18" s="9" t="e">
        <f t="shared" si="4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5"/>
        <v>16941.882</v>
      </c>
      <c r="W18">
        <f t="shared" si="6"/>
        <v>18591.804</v>
      </c>
      <c r="X18">
        <f t="shared" si="7"/>
        <v>35533.686</v>
      </c>
      <c r="AG18">
        <f>AG17</f>
        <v>670.7</v>
      </c>
      <c r="AH18" s="5"/>
      <c r="AI18" s="46">
        <v>4.74</v>
      </c>
    </row>
    <row r="19" spans="1:19" ht="18.75">
      <c r="A19" s="21"/>
      <c r="B19" s="44" t="s">
        <v>98</v>
      </c>
      <c r="C19" s="30"/>
      <c r="D19" s="30"/>
      <c r="E19" s="30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21"/>
      <c r="B20" s="20" t="s">
        <v>559</v>
      </c>
      <c r="C20" s="22"/>
      <c r="D20" s="22"/>
      <c r="E20" s="22"/>
      <c r="F20" s="60">
        <v>13359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4" t="s">
        <v>99</v>
      </c>
      <c r="C21" s="22"/>
      <c r="D21" s="22"/>
      <c r="E21" s="22"/>
      <c r="F21" s="60"/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 hidden="1">
      <c r="A22" s="21"/>
      <c r="B22" s="44"/>
      <c r="C22" s="22"/>
      <c r="D22" s="22"/>
      <c r="E22" s="22"/>
      <c r="F22" s="60"/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 hidden="1">
      <c r="A23" s="21"/>
      <c r="B23" s="44"/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 hidden="1">
      <c r="A24" s="21"/>
      <c r="B24" s="44"/>
      <c r="C24" s="22"/>
      <c r="D24" s="22"/>
      <c r="E24" s="22"/>
      <c r="F24" s="60"/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 hidden="1">
      <c r="A25" s="21"/>
      <c r="B25" s="44"/>
      <c r="C25" s="22"/>
      <c r="D25" s="22"/>
      <c r="E25" s="22"/>
      <c r="F25" s="60"/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24" ht="18.75" hidden="1">
      <c r="A26" s="19"/>
      <c r="B26" s="44"/>
      <c r="C26" s="30"/>
      <c r="D26" s="30"/>
      <c r="E26" s="30"/>
      <c r="F26" s="60"/>
      <c r="G26" s="30"/>
      <c r="H26" s="23"/>
      <c r="I26" s="6"/>
      <c r="J26" s="8"/>
      <c r="K26">
        <v>6</v>
      </c>
      <c r="L26">
        <v>2</v>
      </c>
      <c r="M26">
        <v>4</v>
      </c>
      <c r="N26" s="7">
        <f>C26*J26*K26</f>
        <v>0</v>
      </c>
      <c r="O26" s="7" t="e">
        <f>J26*#REF!*L26</f>
        <v>#REF!</v>
      </c>
      <c r="P26" s="7">
        <f>D26*J26*M26</f>
        <v>0</v>
      </c>
      <c r="Q26" s="10"/>
      <c r="R26" s="5"/>
      <c r="V26">
        <f>J26*R26*U26</f>
        <v>0</v>
      </c>
      <c r="W26">
        <f>U26*S26*J26</f>
        <v>0</v>
      </c>
      <c r="X26">
        <f>SUM(V26:W26)</f>
        <v>0</v>
      </c>
    </row>
    <row r="27" spans="1:24" ht="18.75" hidden="1">
      <c r="A27" s="21"/>
      <c r="B27" s="44"/>
      <c r="C27" s="30"/>
      <c r="D27" s="30"/>
      <c r="E27" s="30"/>
      <c r="F27" s="60"/>
      <c r="G27" s="30"/>
      <c r="H27" s="23"/>
      <c r="I27" s="6"/>
      <c r="J27" s="8"/>
      <c r="K27">
        <v>6</v>
      </c>
      <c r="L27">
        <v>2</v>
      </c>
      <c r="M27">
        <v>4</v>
      </c>
      <c r="N27" s="7">
        <f>C27*J27*K27</f>
        <v>0</v>
      </c>
      <c r="O27" s="7" t="e">
        <f>J27*#REF!*L27</f>
        <v>#REF!</v>
      </c>
      <c r="P27" s="7">
        <f>D27*J27*M27</f>
        <v>0</v>
      </c>
      <c r="Q27" s="10"/>
      <c r="R27" s="5"/>
      <c r="V27">
        <f>J27*R27*U27</f>
        <v>0</v>
      </c>
      <c r="W27">
        <f>U27*S27*J27</f>
        <v>0</v>
      </c>
      <c r="X27">
        <f>SUM(V27:W27)</f>
        <v>0</v>
      </c>
    </row>
    <row r="28" spans="1:24" ht="18.75" hidden="1">
      <c r="A28" s="21"/>
      <c r="B28" s="44"/>
      <c r="C28" s="30"/>
      <c r="D28" s="30"/>
      <c r="E28" s="30"/>
      <c r="F28" s="60"/>
      <c r="G28" s="30"/>
      <c r="H28" s="23"/>
      <c r="I28" s="6"/>
      <c r="J28" s="8"/>
      <c r="K28">
        <v>6</v>
      </c>
      <c r="L28">
        <v>2</v>
      </c>
      <c r="M28">
        <v>4</v>
      </c>
      <c r="N28" s="7">
        <f>C28*J28*K28</f>
        <v>0</v>
      </c>
      <c r="O28" s="7" t="e">
        <f>J28*#REF!*L28</f>
        <v>#REF!</v>
      </c>
      <c r="P28" s="7">
        <f>D28*J28*M28</f>
        <v>0</v>
      </c>
      <c r="Q28" s="10"/>
      <c r="R28" s="5"/>
      <c r="V28">
        <f>J28*R28*U28</f>
        <v>0</v>
      </c>
      <c r="W28">
        <f>U28*S28*J28</f>
        <v>0</v>
      </c>
      <c r="X28">
        <f>SUM(V28:W28)</f>
        <v>0</v>
      </c>
    </row>
    <row r="29" spans="1:18" ht="18.75" hidden="1">
      <c r="A29" s="21"/>
      <c r="B29" s="44"/>
      <c r="C29" s="30"/>
      <c r="D29" s="30"/>
      <c r="E29" s="30"/>
      <c r="F29" s="60"/>
      <c r="G29" s="30"/>
      <c r="H29" s="23"/>
      <c r="I29" s="6"/>
      <c r="J29" s="8"/>
      <c r="N29" s="7"/>
      <c r="O29" s="7"/>
      <c r="P29" s="7"/>
      <c r="Q29" s="10"/>
      <c r="R29" s="5"/>
    </row>
    <row r="30" spans="1:18" ht="18.75" hidden="1">
      <c r="A30" s="21"/>
      <c r="B30" s="44"/>
      <c r="C30" s="30"/>
      <c r="D30" s="30"/>
      <c r="E30" s="30"/>
      <c r="F30" s="60"/>
      <c r="G30" s="30"/>
      <c r="H30" s="23"/>
      <c r="I30" s="6"/>
      <c r="J30" s="8"/>
      <c r="N30" s="7"/>
      <c r="O30" s="7"/>
      <c r="P30" s="7"/>
      <c r="Q30" s="10"/>
      <c r="R30" s="5"/>
    </row>
    <row r="31" spans="1:18" ht="18.75" hidden="1">
      <c r="A31" s="21"/>
      <c r="B31" s="44"/>
      <c r="C31" s="30"/>
      <c r="D31" s="30"/>
      <c r="E31" s="30"/>
      <c r="F31" s="60"/>
      <c r="G31" s="30"/>
      <c r="H31" s="23"/>
      <c r="I31" s="6"/>
      <c r="J31" s="8"/>
      <c r="N31" s="7"/>
      <c r="O31" s="7"/>
      <c r="P31" s="7"/>
      <c r="Q31" s="10"/>
      <c r="R31" s="5"/>
    </row>
    <row r="32" spans="1:18" ht="18.75" hidden="1">
      <c r="A32" s="21"/>
      <c r="B32" s="44"/>
      <c r="F32" s="60"/>
      <c r="G32" s="30"/>
      <c r="H32" s="23"/>
      <c r="I32" s="6"/>
      <c r="J32" s="8"/>
      <c r="N32" s="7"/>
      <c r="O32" s="7"/>
      <c r="P32" s="7"/>
      <c r="Q32" s="10"/>
      <c r="R32" s="5"/>
    </row>
    <row r="33" spans="1:18" ht="18.75" hidden="1">
      <c r="A33" s="21"/>
      <c r="B33" s="44"/>
      <c r="C33" s="30"/>
      <c r="D33" s="30"/>
      <c r="E33" s="30"/>
      <c r="F33" s="60"/>
      <c r="G33" s="30"/>
      <c r="H33" s="23"/>
      <c r="I33" s="6"/>
      <c r="J33" s="8"/>
      <c r="N33" s="7"/>
      <c r="O33" s="7"/>
      <c r="P33" s="7"/>
      <c r="Q33" s="10"/>
      <c r="R33" s="5"/>
    </row>
    <row r="34" spans="1:18" ht="18.75" hidden="1">
      <c r="A34" s="21"/>
      <c r="B34" s="44"/>
      <c r="C34" s="30"/>
      <c r="D34" s="30"/>
      <c r="E34" s="30"/>
      <c r="F34" s="60"/>
      <c r="G34" s="30"/>
      <c r="H34" s="23"/>
      <c r="I34" s="6"/>
      <c r="J34" s="8"/>
      <c r="N34" s="7"/>
      <c r="O34" s="7"/>
      <c r="P34" s="7"/>
      <c r="Q34" s="10"/>
      <c r="R34" s="5"/>
    </row>
    <row r="35" spans="1:18" ht="18.75" hidden="1">
      <c r="A35" s="21"/>
      <c r="B35" s="44"/>
      <c r="C35" s="30"/>
      <c r="D35" s="30"/>
      <c r="E35" s="30"/>
      <c r="F35" s="60"/>
      <c r="G35" s="30"/>
      <c r="H35" s="23"/>
      <c r="I35" s="6"/>
      <c r="J35" s="8"/>
      <c r="N35" s="7"/>
      <c r="O35" s="7"/>
      <c r="P35" s="7"/>
      <c r="Q35" s="10"/>
      <c r="R35" s="5"/>
    </row>
    <row r="36" spans="1:18" ht="18.75" hidden="1">
      <c r="A36" s="21"/>
      <c r="B36" s="44"/>
      <c r="C36" s="30"/>
      <c r="D36" s="30"/>
      <c r="E36" s="30"/>
      <c r="F36" s="60"/>
      <c r="G36" s="30"/>
      <c r="H36" s="23"/>
      <c r="I36" s="6"/>
      <c r="J36" s="8"/>
      <c r="N36" s="7"/>
      <c r="O36" s="7"/>
      <c r="P36" s="7"/>
      <c r="Q36" s="10"/>
      <c r="R36" s="5"/>
    </row>
    <row r="37" spans="1:18" ht="18.75" hidden="1">
      <c r="A37" s="21"/>
      <c r="B37" s="44"/>
      <c r="C37" s="30"/>
      <c r="D37" s="30"/>
      <c r="E37" s="30"/>
      <c r="F37" s="60"/>
      <c r="G37" s="30"/>
      <c r="H37" s="23"/>
      <c r="I37" s="6"/>
      <c r="J37" s="8"/>
      <c r="N37" s="7"/>
      <c r="O37" s="7"/>
      <c r="P37" s="7"/>
      <c r="Q37" s="10"/>
      <c r="R37" s="5"/>
    </row>
    <row r="38" spans="1:18" ht="18.75" hidden="1">
      <c r="A38" s="21"/>
      <c r="B38" s="44"/>
      <c r="C38" s="30"/>
      <c r="D38" s="30"/>
      <c r="E38" s="30"/>
      <c r="F38" s="60"/>
      <c r="G38" s="30"/>
      <c r="H38" s="23"/>
      <c r="I38" s="6"/>
      <c r="J38" s="8"/>
      <c r="N38" s="7"/>
      <c r="O38" s="7"/>
      <c r="P38" s="7"/>
      <c r="Q38" s="10"/>
      <c r="R38" s="5"/>
    </row>
    <row r="39" spans="1:18" ht="18.75" hidden="1">
      <c r="A39" s="21"/>
      <c r="B39" s="44"/>
      <c r="C39" s="30"/>
      <c r="D39" s="30"/>
      <c r="E39" s="30"/>
      <c r="F39" s="60"/>
      <c r="G39" s="30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21"/>
      <c r="B40" s="44"/>
      <c r="C40" s="30"/>
      <c r="D40" s="30"/>
      <c r="E40" s="30"/>
      <c r="F40" s="60"/>
      <c r="G40" s="30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21"/>
      <c r="B41" s="44"/>
      <c r="C41" s="30"/>
      <c r="D41" s="30"/>
      <c r="E41" s="30"/>
      <c r="F41" s="60"/>
      <c r="G41" s="30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21"/>
      <c r="B42" s="44"/>
      <c r="C42" s="30"/>
      <c r="D42" s="30"/>
      <c r="E42" s="30"/>
      <c r="F42" s="60"/>
      <c r="G42" s="30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21"/>
      <c r="B43" s="44"/>
      <c r="C43" s="30"/>
      <c r="D43" s="30"/>
      <c r="E43" s="30"/>
      <c r="F43" s="60"/>
      <c r="G43" s="30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21"/>
      <c r="B44" s="44"/>
      <c r="C44" s="30"/>
      <c r="D44" s="30"/>
      <c r="E44" s="30"/>
      <c r="F44" s="60"/>
      <c r="G44" s="30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21"/>
      <c r="B45" s="44"/>
      <c r="C45" s="30"/>
      <c r="D45" s="30"/>
      <c r="E45" s="30"/>
      <c r="F45" s="60"/>
      <c r="G45" s="30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21"/>
      <c r="B46" s="44"/>
      <c r="C46" s="30"/>
      <c r="D46" s="30"/>
      <c r="E46" s="30"/>
      <c r="F46" s="60"/>
      <c r="G46" s="30"/>
      <c r="H46" s="23"/>
      <c r="I46" s="6"/>
      <c r="J46" s="8"/>
      <c r="N46" s="7"/>
      <c r="O46" s="7"/>
      <c r="P46" s="7"/>
      <c r="Q46" s="10"/>
      <c r="R46" s="5"/>
    </row>
    <row r="47" spans="1:18" ht="18.75" customHeight="1" hidden="1">
      <c r="A47" s="21"/>
      <c r="B47" s="44"/>
      <c r="C47" s="30"/>
      <c r="D47" s="30"/>
      <c r="E47" s="30"/>
      <c r="F47" s="60"/>
      <c r="G47" s="30"/>
      <c r="H47" s="23"/>
      <c r="I47" s="6"/>
      <c r="J47" s="8"/>
      <c r="N47" s="7"/>
      <c r="O47" s="7"/>
      <c r="P47" s="7"/>
      <c r="Q47" s="10"/>
      <c r="R47" s="5"/>
    </row>
    <row r="48" spans="1:18" ht="18.75" customHeight="1">
      <c r="A48" s="21"/>
      <c r="B48" s="44" t="s">
        <v>560</v>
      </c>
      <c r="C48" s="30"/>
      <c r="D48" s="30"/>
      <c r="E48" s="30"/>
      <c r="F48" s="60">
        <v>126479.8</v>
      </c>
      <c r="G48" s="30"/>
      <c r="H48" s="23"/>
      <c r="I48" s="6"/>
      <c r="J48" s="8"/>
      <c r="N48" s="7"/>
      <c r="O48" s="7"/>
      <c r="P48" s="7"/>
      <c r="Q48" s="10"/>
      <c r="R48" s="5"/>
    </row>
    <row r="49" spans="1:18" ht="18.75" customHeight="1">
      <c r="A49" s="21"/>
      <c r="B49" s="44" t="s">
        <v>100</v>
      </c>
      <c r="C49" s="30"/>
      <c r="D49" s="30"/>
      <c r="E49" s="30"/>
      <c r="F49" s="60"/>
      <c r="G49" s="30"/>
      <c r="H49" s="23"/>
      <c r="I49" s="6"/>
      <c r="J49" s="8"/>
      <c r="N49" s="7"/>
      <c r="O49" s="7"/>
      <c r="P49" s="7"/>
      <c r="Q49" s="10"/>
      <c r="R49" s="5"/>
    </row>
    <row r="50" spans="1:18" ht="18.75" customHeight="1">
      <c r="A50" s="21"/>
      <c r="B50" s="35" t="s">
        <v>561</v>
      </c>
      <c r="C50" s="30"/>
      <c r="D50" s="30"/>
      <c r="E50" s="30"/>
      <c r="F50" s="60">
        <v>363.42</v>
      </c>
      <c r="G50" s="30"/>
      <c r="H50" s="23"/>
      <c r="I50" s="6"/>
      <c r="J50" s="8"/>
      <c r="N50" s="7"/>
      <c r="O50" s="7"/>
      <c r="P50" s="7"/>
      <c r="Q50" s="10"/>
      <c r="R50" s="5"/>
    </row>
    <row r="51" spans="1:24" ht="18.75">
      <c r="A51" s="18"/>
      <c r="B51" s="20" t="s">
        <v>11</v>
      </c>
      <c r="C51" s="19">
        <f>SUM(C13:C28)</f>
        <v>0</v>
      </c>
      <c r="D51" s="22">
        <f>SUM(D13:D50)</f>
        <v>6.680000000000001</v>
      </c>
      <c r="E51" s="22">
        <f>SUM(E13:E33)</f>
        <v>13440.828000000001</v>
      </c>
      <c r="F51" s="22">
        <f>F13+F14+F15+F16+F17+F18</f>
        <v>144648.961</v>
      </c>
      <c r="G51" s="22">
        <f>G13+G14+G15+G16+G17+G18</f>
        <v>54729.12000000001</v>
      </c>
      <c r="H51" s="23">
        <f>1.04993597951*C51</f>
        <v>0</v>
      </c>
      <c r="I51" s="6">
        <f>1.12035851472*C51</f>
        <v>0</v>
      </c>
      <c r="J51" s="8">
        <f>J18</f>
        <v>670.7</v>
      </c>
      <c r="N51" s="7"/>
      <c r="Q51" s="10"/>
      <c r="R51" s="5">
        <f>SUM(R13:R28)</f>
        <v>8.75</v>
      </c>
      <c r="S51" s="5">
        <f>SUM(S13:S28)</f>
        <v>9.16</v>
      </c>
      <c r="T51" s="5"/>
      <c r="U51" s="5"/>
      <c r="V51" s="5">
        <f>SUM(V13:V28)</f>
        <v>35211.75</v>
      </c>
      <c r="W51" s="5">
        <f>SUM(W13:W28)</f>
        <v>36861.672000000006</v>
      </c>
      <c r="X51" s="5">
        <f>SUM(X13:X28)</f>
        <v>72073.422</v>
      </c>
    </row>
    <row r="52" spans="1:38" ht="19.5" customHeight="1">
      <c r="A52" s="18">
        <v>5</v>
      </c>
      <c r="B52" s="25" t="s">
        <v>22</v>
      </c>
      <c r="C52" s="57">
        <v>1.47</v>
      </c>
      <c r="D52" s="57">
        <v>1.58</v>
      </c>
      <c r="E52" s="60">
        <f>AG52*6*AH52</f>
        <v>12273.81</v>
      </c>
      <c r="F52" s="60">
        <f>E52</f>
        <v>12273.81</v>
      </c>
      <c r="G52" s="60">
        <f>AI52*6*AG52</f>
        <v>13803.006000000003</v>
      </c>
      <c r="H52" s="56" t="e">
        <f>#REF!</f>
        <v>#REF!</v>
      </c>
      <c r="I52" s="5">
        <f>C52+D52</f>
        <v>3.05</v>
      </c>
      <c r="J52" s="46">
        <v>3.43</v>
      </c>
      <c r="K52">
        <v>10</v>
      </c>
      <c r="L52">
        <v>2</v>
      </c>
      <c r="N52" s="7">
        <f>C52*J52*K52</f>
        <v>50.42100000000001</v>
      </c>
      <c r="O52" s="7" t="e">
        <f>#REF!*J52*L52</f>
        <v>#REF!</v>
      </c>
      <c r="P52" s="7" t="e">
        <f>SUM(N52:O52)</f>
        <v>#REF!</v>
      </c>
      <c r="Q52" s="9"/>
      <c r="R52" s="5">
        <v>1.47</v>
      </c>
      <c r="S52">
        <v>1.58</v>
      </c>
      <c r="T52">
        <v>6</v>
      </c>
      <c r="U52">
        <v>6</v>
      </c>
      <c r="V52">
        <f>R52*J52*T52</f>
        <v>30.2526</v>
      </c>
      <c r="W52">
        <f>S52*U52*J52</f>
        <v>32.516400000000004</v>
      </c>
      <c r="X52">
        <f>SUM(V52:W52)</f>
        <v>62.769000000000005</v>
      </c>
      <c r="AC52" t="e">
        <f>#REF!</f>
        <v>#REF!</v>
      </c>
      <c r="AD52" s="56" t="e">
        <f>#REF!</f>
        <v>#REF!</v>
      </c>
      <c r="AE52" s="56">
        <v>3.05</v>
      </c>
      <c r="AF52" t="e">
        <f>#REF!</f>
        <v>#REF!</v>
      </c>
      <c r="AG52" s="5">
        <f>AG13</f>
        <v>670.7</v>
      </c>
      <c r="AH52">
        <v>3.05</v>
      </c>
      <c r="AI52">
        <v>3.43</v>
      </c>
      <c r="AJ52" t="e">
        <f>#REF!</f>
        <v>#REF!</v>
      </c>
      <c r="AK52">
        <v>3.05</v>
      </c>
      <c r="AL52">
        <v>3.43</v>
      </c>
    </row>
    <row r="53" spans="1:17" ht="18.75">
      <c r="A53" s="16"/>
      <c r="B53" s="26"/>
      <c r="C53" s="16"/>
      <c r="D53" s="16"/>
      <c r="E53" s="16"/>
      <c r="F53" s="16"/>
      <c r="G53" s="16"/>
      <c r="H53" s="16"/>
      <c r="Q53" s="10"/>
    </row>
    <row r="54" spans="1:17" ht="18.75">
      <c r="A54" s="90"/>
      <c r="B54" s="90"/>
      <c r="C54" s="110"/>
      <c r="D54" s="110"/>
      <c r="E54" s="12"/>
      <c r="F54" s="16"/>
      <c r="G54" s="16"/>
      <c r="H54" s="16"/>
      <c r="Q54" s="10"/>
    </row>
    <row r="55" spans="1:17" ht="18.75">
      <c r="A55" s="90" t="s">
        <v>76</v>
      </c>
      <c r="B55" s="90"/>
      <c r="C55" s="110">
        <v>166722.21</v>
      </c>
      <c r="D55" s="110"/>
      <c r="E55" s="12" t="s">
        <v>13</v>
      </c>
      <c r="F55" s="16"/>
      <c r="G55" s="16"/>
      <c r="H55" s="16"/>
      <c r="Q55" s="10"/>
    </row>
    <row r="56" spans="1:8" ht="18.75">
      <c r="A56" s="105" t="s">
        <v>12</v>
      </c>
      <c r="B56" s="105"/>
      <c r="C56" s="105"/>
      <c r="D56" s="105"/>
      <c r="E56" s="105"/>
      <c r="F56" s="105"/>
      <c r="G56" s="105"/>
      <c r="H56" s="16"/>
    </row>
    <row r="57" spans="1:8" ht="18.75" customHeight="1" hidden="1">
      <c r="A57" s="106" t="s">
        <v>29</v>
      </c>
      <c r="B57" s="106"/>
      <c r="C57" s="11" t="e">
        <f>C54-#REF!</f>
        <v>#REF!</v>
      </c>
      <c r="D57" s="16" t="s">
        <v>13</v>
      </c>
      <c r="E57" s="16"/>
      <c r="F57" s="16"/>
      <c r="G57" s="16"/>
      <c r="H57" s="16"/>
    </row>
    <row r="58" spans="1:8" ht="18.75" customHeight="1" hidden="1">
      <c r="A58" s="106" t="s">
        <v>31</v>
      </c>
      <c r="B58" s="106"/>
      <c r="C58" s="51">
        <f>E51-F51</f>
        <v>-131208.133</v>
      </c>
      <c r="D58" s="52" t="str">
        <f>D57</f>
        <v>рублей</v>
      </c>
      <c r="H58" s="3"/>
    </row>
    <row r="59" spans="1:8" ht="18.75">
      <c r="A59" s="4"/>
      <c r="B59" s="3"/>
      <c r="C59" s="3"/>
      <c r="D59" s="3"/>
      <c r="E59" s="3"/>
      <c r="F59" s="3"/>
      <c r="G59" s="3"/>
      <c r="H59" s="3"/>
    </row>
    <row r="60" spans="2:8" ht="12.75">
      <c r="B60" s="1"/>
      <c r="C60" s="1"/>
      <c r="D60" s="1"/>
      <c r="E60" s="1"/>
      <c r="F60" s="1"/>
      <c r="G60" s="1"/>
      <c r="H60" s="1"/>
    </row>
  </sheetData>
  <sheetProtection/>
  <mergeCells count="18">
    <mergeCell ref="A56:G56"/>
    <mergeCell ref="A57:B57"/>
    <mergeCell ref="A58:B58"/>
    <mergeCell ref="J9:Q12"/>
    <mergeCell ref="R9:X12"/>
    <mergeCell ref="A54:B54"/>
    <mergeCell ref="C54:D54"/>
    <mergeCell ref="A55:B55"/>
    <mergeCell ref="C55:D55"/>
    <mergeCell ref="A1:G2"/>
    <mergeCell ref="A3:G3"/>
    <mergeCell ref="A4:H5"/>
    <mergeCell ref="A9:A11"/>
    <mergeCell ref="B9:B11"/>
    <mergeCell ref="C9:D10"/>
    <mergeCell ref="E9:E11"/>
    <mergeCell ref="F9:F11"/>
    <mergeCell ref="G9:G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8" r:id="rId1"/>
  <rowBreaks count="1" manualBreakCount="1">
    <brk id="5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O290"/>
  <sheetViews>
    <sheetView view="pageBreakPreview" zoomScale="75" zoomScaleSheetLayoutView="75" zoomScalePageLayoutView="0" workbookViewId="0" topLeftCell="C31">
      <selection activeCell="AD31" sqref="AD1:AO16384"/>
    </sheetView>
  </sheetViews>
  <sheetFormatPr defaultColWidth="9.00390625" defaultRowHeight="12.75"/>
  <cols>
    <col min="1" max="1" width="8.25390625" style="0" bestFit="1" customWidth="1"/>
    <col min="2" max="2" width="67.875" style="0" customWidth="1"/>
    <col min="3" max="3" width="11.625" style="0" customWidth="1"/>
    <col min="4" max="4" width="11.7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1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42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4008.11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36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  <c r="AH10" s="56">
        <f>G4</f>
        <v>0</v>
      </c>
      <c r="AI10" s="5">
        <f aca="true" t="shared" si="0" ref="AI10:AI15">G10+H10</f>
        <v>0</v>
      </c>
      <c r="AJ10" s="46">
        <v>1.13</v>
      </c>
    </row>
    <row r="11" spans="1:36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  <c r="AH11">
        <f>AH10</f>
        <v>0</v>
      </c>
      <c r="AI11" s="5">
        <f t="shared" si="0"/>
        <v>0</v>
      </c>
      <c r="AJ11" s="46">
        <v>1.45</v>
      </c>
    </row>
    <row r="12" spans="1:36" ht="42" customHeight="1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  <c r="AH12">
        <f>AH11</f>
        <v>0</v>
      </c>
      <c r="AI12" s="5">
        <f t="shared" si="0"/>
        <v>0</v>
      </c>
      <c r="AJ12" s="46">
        <v>0</v>
      </c>
    </row>
    <row r="13" spans="1:36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1" ref="E13:E18">AD13*6*AE13</f>
        <v>51464.1324</v>
      </c>
      <c r="F13" s="22">
        <f>E13</f>
        <v>51464.1324</v>
      </c>
      <c r="G13" s="22">
        <f aca="true" t="shared" si="2" ref="G13:G18">AD13*12*AF13</f>
        <v>54349.9716</v>
      </c>
      <c r="H13" s="23">
        <f aca="true" t="shared" si="3" ref="H13:H18">1.04993597951*C13</f>
        <v>1.1024327784855001</v>
      </c>
      <c r="I13" s="6">
        <f aca="true" t="shared" si="4" ref="I13:I18">1.12035851472*C13</f>
        <v>1.176376440456</v>
      </c>
      <c r="J13" s="8">
        <f>C7</f>
        <v>4008.11</v>
      </c>
      <c r="K13">
        <v>6</v>
      </c>
      <c r="L13">
        <v>2</v>
      </c>
      <c r="M13">
        <v>4</v>
      </c>
      <c r="N13" s="7">
        <f aca="true" t="shared" si="5" ref="N13:N18">C13*J13*K13</f>
        <v>25251.093</v>
      </c>
      <c r="O13" s="7" t="e">
        <f>J13*#REF!*L13</f>
        <v>#REF!</v>
      </c>
      <c r="P13" s="7">
        <f aca="true" t="shared" si="6" ref="P13:P18">D13*J13*M13</f>
        <v>17475.359600000003</v>
      </c>
      <c r="Q13" s="9" t="e">
        <f aca="true" t="shared" si="7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8" ref="V13:V18">J13*R13*U13</f>
        <v>25251.093</v>
      </c>
      <c r="W13">
        <f aca="true" t="shared" si="9" ref="W13:W18">U13*S13*J13</f>
        <v>26213.039400000005</v>
      </c>
      <c r="X13">
        <f aca="true" t="shared" si="10" ref="X13:X18">SUM(V13:W13)</f>
        <v>51464.1324</v>
      </c>
      <c r="AD13" s="56">
        <f>C7</f>
        <v>4008.11</v>
      </c>
      <c r="AE13" s="5">
        <f aca="true" t="shared" si="11" ref="AE13:AE18">C13+D13</f>
        <v>2.14</v>
      </c>
      <c r="AF13" s="46">
        <v>1.13</v>
      </c>
      <c r="AH13">
        <f>AH12</f>
        <v>0</v>
      </c>
      <c r="AI13" s="5">
        <f t="shared" si="0"/>
        <v>54351.07403277848</v>
      </c>
      <c r="AJ13" s="46">
        <v>0.82</v>
      </c>
    </row>
    <row r="14" spans="1:36" ht="18.7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1"/>
        <v>65412.35519999999</v>
      </c>
      <c r="F14" s="22">
        <f>E14</f>
        <v>65412.35519999999</v>
      </c>
      <c r="G14" s="22">
        <f t="shared" si="2"/>
        <v>69741.114</v>
      </c>
      <c r="H14" s="23">
        <f t="shared" si="3"/>
        <v>1.3964148527483002</v>
      </c>
      <c r="I14" s="6">
        <f t="shared" si="4"/>
        <v>1.4900768245776</v>
      </c>
      <c r="J14" s="8">
        <f>J13</f>
        <v>4008.11</v>
      </c>
      <c r="K14">
        <v>6</v>
      </c>
      <c r="L14">
        <v>2</v>
      </c>
      <c r="M14">
        <v>4</v>
      </c>
      <c r="N14" s="7">
        <f t="shared" si="5"/>
        <v>31984.717800000006</v>
      </c>
      <c r="O14" s="7" t="e">
        <f>J14*#REF!*L14</f>
        <v>#REF!</v>
      </c>
      <c r="P14" s="7">
        <f t="shared" si="6"/>
        <v>22285.0916</v>
      </c>
      <c r="Q14" s="9" t="e">
        <f t="shared" si="7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8"/>
        <v>31984.717800000006</v>
      </c>
      <c r="W14">
        <f t="shared" si="9"/>
        <v>33427.6374</v>
      </c>
      <c r="X14">
        <f t="shared" si="10"/>
        <v>65412.355200000005</v>
      </c>
      <c r="AD14">
        <f>AD13</f>
        <v>4008.11</v>
      </c>
      <c r="AE14" s="5">
        <f t="shared" si="11"/>
        <v>2.7199999999999998</v>
      </c>
      <c r="AF14" s="46">
        <v>1.45</v>
      </c>
      <c r="AH14">
        <f>AH13</f>
        <v>0</v>
      </c>
      <c r="AI14" s="5">
        <f t="shared" si="0"/>
        <v>69742.51041485275</v>
      </c>
      <c r="AJ14" s="46">
        <v>1.24</v>
      </c>
    </row>
    <row r="15" spans="1:36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1"/>
        <v>6733.6248000000005</v>
      </c>
      <c r="F15" s="22">
        <f>E15</f>
        <v>6733.6248000000005</v>
      </c>
      <c r="G15" s="22">
        <f t="shared" si="2"/>
        <v>0</v>
      </c>
      <c r="H15" s="23">
        <f t="shared" si="3"/>
        <v>0.13649167733630002</v>
      </c>
      <c r="I15" s="6">
        <f t="shared" si="4"/>
        <v>0.14564660691359999</v>
      </c>
      <c r="J15" s="8">
        <f>J14</f>
        <v>4008.11</v>
      </c>
      <c r="K15">
        <v>6</v>
      </c>
      <c r="L15">
        <v>2</v>
      </c>
      <c r="M15">
        <v>4</v>
      </c>
      <c r="N15" s="7">
        <f t="shared" si="5"/>
        <v>3126.3258</v>
      </c>
      <c r="O15" s="7" t="e">
        <f>J15*#REF!*L15</f>
        <v>#REF!</v>
      </c>
      <c r="P15" s="7">
        <f t="shared" si="6"/>
        <v>2404.866</v>
      </c>
      <c r="Q15" s="9" t="e">
        <f t="shared" si="7"/>
        <v>#REF!</v>
      </c>
      <c r="R15" s="5">
        <v>0.13</v>
      </c>
      <c r="S15" s="5">
        <v>0</v>
      </c>
      <c r="T15">
        <v>6</v>
      </c>
      <c r="U15">
        <v>6</v>
      </c>
      <c r="V15">
        <f t="shared" si="8"/>
        <v>3126.3258</v>
      </c>
      <c r="W15">
        <f t="shared" si="9"/>
        <v>0</v>
      </c>
      <c r="X15">
        <f t="shared" si="10"/>
        <v>3126.3258</v>
      </c>
      <c r="AD15">
        <f>AD14</f>
        <v>4008.11</v>
      </c>
      <c r="AE15" s="5">
        <f t="shared" si="11"/>
        <v>0.28</v>
      </c>
      <c r="AF15" s="46">
        <v>0</v>
      </c>
      <c r="AH15">
        <f>AH14</f>
        <v>0</v>
      </c>
      <c r="AI15" s="5">
        <f t="shared" si="0"/>
        <v>0.13649167733630002</v>
      </c>
      <c r="AJ15" s="46">
        <v>4.74</v>
      </c>
    </row>
    <row r="16" spans="1:32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1"/>
        <v>38718.342599999996</v>
      </c>
      <c r="F16" s="22">
        <f>E16</f>
        <v>38718.342599999996</v>
      </c>
      <c r="G16" s="22">
        <f t="shared" si="2"/>
        <v>39439.8024</v>
      </c>
      <c r="H16" s="23">
        <f t="shared" si="3"/>
        <v>0.8294494238129001</v>
      </c>
      <c r="I16" s="6">
        <f t="shared" si="4"/>
        <v>0.8850832266288</v>
      </c>
      <c r="J16" s="8">
        <f>J15</f>
        <v>4008.11</v>
      </c>
      <c r="K16">
        <v>6</v>
      </c>
      <c r="L16">
        <v>2</v>
      </c>
      <c r="M16">
        <v>4</v>
      </c>
      <c r="N16" s="7">
        <f t="shared" si="5"/>
        <v>18998.441400000003</v>
      </c>
      <c r="O16" s="7" t="e">
        <f>J16*#REF!*L16</f>
        <v>#REF!</v>
      </c>
      <c r="P16" s="7">
        <f t="shared" si="6"/>
        <v>13146.6008</v>
      </c>
      <c r="Q16" s="9" t="e">
        <f t="shared" si="7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8"/>
        <v>18998.441400000003</v>
      </c>
      <c r="W16">
        <f t="shared" si="9"/>
        <v>19719.9012</v>
      </c>
      <c r="X16">
        <f t="shared" si="10"/>
        <v>38718.3426</v>
      </c>
      <c r="AD16">
        <f>AD15</f>
        <v>4008.11</v>
      </c>
      <c r="AE16" s="5">
        <f t="shared" si="11"/>
        <v>1.6099999999999999</v>
      </c>
      <c r="AF16" s="46">
        <v>0.82</v>
      </c>
    </row>
    <row r="17" spans="1:32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1"/>
        <v>59640.6768</v>
      </c>
      <c r="F17" s="22">
        <f>E17</f>
        <v>59640.6768</v>
      </c>
      <c r="G17" s="22">
        <f t="shared" si="2"/>
        <v>59640.6768</v>
      </c>
      <c r="H17" s="23">
        <f t="shared" si="3"/>
        <v>1.3019206145924</v>
      </c>
      <c r="I17" s="6">
        <f t="shared" si="4"/>
        <v>1.3892445582528</v>
      </c>
      <c r="J17" s="8">
        <f>J16</f>
        <v>4008.11</v>
      </c>
      <c r="K17">
        <v>6</v>
      </c>
      <c r="L17">
        <v>2</v>
      </c>
      <c r="M17">
        <v>4</v>
      </c>
      <c r="N17" s="7">
        <f t="shared" si="5"/>
        <v>29820.3384</v>
      </c>
      <c r="O17" s="7" t="e">
        <f>J17*#REF!*L17</f>
        <v>#REF!</v>
      </c>
      <c r="P17" s="7">
        <f t="shared" si="6"/>
        <v>19880.2256</v>
      </c>
      <c r="Q17" s="9" t="e">
        <f t="shared" si="7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8"/>
        <v>29820.3384</v>
      </c>
      <c r="W17">
        <f t="shared" si="9"/>
        <v>29820.3384</v>
      </c>
      <c r="X17">
        <f t="shared" si="10"/>
        <v>59640.6768</v>
      </c>
      <c r="AD17">
        <f>AD16</f>
        <v>4008.11</v>
      </c>
      <c r="AE17" s="5">
        <f t="shared" si="11"/>
        <v>2.48</v>
      </c>
      <c r="AF17" s="46">
        <v>1.24</v>
      </c>
    </row>
    <row r="18" spans="1:32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1"/>
        <v>208742.3688</v>
      </c>
      <c r="F18" s="60">
        <f>F20+F21+F22+F25+F27+F28+F30+F33+F34+F35+F37+F38+F39+F41+F42+F44+F45+F46+F48+F49+F50+F51+F53</f>
        <v>256581.41999999995</v>
      </c>
      <c r="G18" s="22">
        <f t="shared" si="2"/>
        <v>227981.2968</v>
      </c>
      <c r="H18" s="23">
        <f t="shared" si="3"/>
        <v>4.4202304737371</v>
      </c>
      <c r="I18" s="6">
        <f t="shared" si="4"/>
        <v>4.7167093469712</v>
      </c>
      <c r="J18" s="8">
        <f>J17</f>
        <v>4008.11</v>
      </c>
      <c r="K18">
        <v>6</v>
      </c>
      <c r="L18">
        <v>2</v>
      </c>
      <c r="M18">
        <v>4</v>
      </c>
      <c r="N18" s="7">
        <f t="shared" si="5"/>
        <v>101244.8586</v>
      </c>
      <c r="O18" s="7" t="e">
        <f>J18*#REF!*L18</f>
        <v>#REF!</v>
      </c>
      <c r="P18" s="7">
        <f t="shared" si="6"/>
        <v>71665.00680000002</v>
      </c>
      <c r="Q18" s="9" t="e">
        <f t="shared" si="7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8"/>
        <v>101244.8586</v>
      </c>
      <c r="W18">
        <f t="shared" si="9"/>
        <v>111104.8092</v>
      </c>
      <c r="X18">
        <f t="shared" si="10"/>
        <v>212349.6678</v>
      </c>
      <c r="AD18">
        <f>AD17</f>
        <v>4008.11</v>
      </c>
      <c r="AE18" s="5">
        <f t="shared" si="11"/>
        <v>8.68</v>
      </c>
      <c r="AF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 t="s">
        <v>289</v>
      </c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21"/>
      <c r="B20" s="20" t="s">
        <v>425</v>
      </c>
      <c r="C20" s="22"/>
      <c r="D20" s="22"/>
      <c r="E20" s="22"/>
      <c r="F20" s="60">
        <v>76.76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426</v>
      </c>
      <c r="C21" s="22"/>
      <c r="D21" s="22"/>
      <c r="E21" s="22"/>
      <c r="F21" s="60">
        <v>8308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9.5" customHeight="1">
      <c r="A22" s="21"/>
      <c r="B22" s="20" t="s">
        <v>427</v>
      </c>
      <c r="C22" s="22"/>
      <c r="D22" s="22"/>
      <c r="E22" s="22"/>
      <c r="F22" s="60">
        <v>10247.78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24" ht="18.75">
      <c r="A23" s="19"/>
      <c r="B23" s="46" t="s">
        <v>84</v>
      </c>
      <c r="C23" s="22"/>
      <c r="D23" s="22"/>
      <c r="E23" s="22"/>
      <c r="F23" s="60" t="s">
        <v>90</v>
      </c>
      <c r="G23" s="22"/>
      <c r="H23" s="23"/>
      <c r="I23" s="6"/>
      <c r="J23" s="8"/>
      <c r="K23">
        <v>6</v>
      </c>
      <c r="L23">
        <v>2</v>
      </c>
      <c r="M23">
        <v>4</v>
      </c>
      <c r="N23" s="7">
        <f>C23*J23*K23</f>
        <v>0</v>
      </c>
      <c r="O23" s="7" t="e">
        <f>J23*#REF!*L23</f>
        <v>#REF!</v>
      </c>
      <c r="P23" s="7">
        <f>D23*J23*M23</f>
        <v>0</v>
      </c>
      <c r="Q23" s="10"/>
      <c r="R23" s="5"/>
      <c r="V23">
        <f>J23*R23*U23</f>
        <v>0</v>
      </c>
      <c r="W23">
        <f>U23*S23*J23</f>
        <v>0</v>
      </c>
      <c r="X23">
        <f>SUM(V23:W23)</f>
        <v>0</v>
      </c>
    </row>
    <row r="24" spans="1:24" ht="18.75">
      <c r="A24" s="21"/>
      <c r="B24" s="46" t="s">
        <v>85</v>
      </c>
      <c r="C24" s="22"/>
      <c r="D24" s="22"/>
      <c r="E24" s="22"/>
      <c r="F24" s="60" t="s">
        <v>91</v>
      </c>
      <c r="G24" s="22"/>
      <c r="H24" s="23"/>
      <c r="I24" s="6"/>
      <c r="J24" s="8"/>
      <c r="K24">
        <v>6</v>
      </c>
      <c r="L24">
        <v>2</v>
      </c>
      <c r="M24">
        <v>4</v>
      </c>
      <c r="N24" s="7">
        <f>C24*J24*K24</f>
        <v>0</v>
      </c>
      <c r="O24" s="7" t="e">
        <f>J24*#REF!*L24</f>
        <v>#REF!</v>
      </c>
      <c r="P24" s="7">
        <f>D24*J24*M24</f>
        <v>0</v>
      </c>
      <c r="Q24" s="10"/>
      <c r="R24" s="5"/>
      <c r="V24">
        <f>J24*R24*U24</f>
        <v>0</v>
      </c>
      <c r="W24">
        <f>U24*S24*J24</f>
        <v>0</v>
      </c>
      <c r="X24">
        <f>SUM(V24:W24)</f>
        <v>0</v>
      </c>
    </row>
    <row r="25" spans="1:24" ht="18.75">
      <c r="A25" s="21"/>
      <c r="B25" s="20" t="s">
        <v>279</v>
      </c>
      <c r="C25" s="22"/>
      <c r="D25" s="22"/>
      <c r="E25" s="22"/>
      <c r="F25" s="60">
        <v>4217.3</v>
      </c>
      <c r="G25" s="22"/>
      <c r="H25" s="23"/>
      <c r="I25" s="6"/>
      <c r="J25" s="8"/>
      <c r="K25">
        <v>6</v>
      </c>
      <c r="L25">
        <v>2</v>
      </c>
      <c r="M25">
        <v>4</v>
      </c>
      <c r="N25" s="7">
        <f>C25*J25*K25</f>
        <v>0</v>
      </c>
      <c r="O25" s="7" t="e">
        <f>J25*#REF!*L25</f>
        <v>#REF!</v>
      </c>
      <c r="P25" s="7">
        <f>D25*J25*M25</f>
        <v>0</v>
      </c>
      <c r="Q25" s="10"/>
      <c r="R25" s="5"/>
      <c r="V25">
        <f>J25*R25*U25</f>
        <v>0</v>
      </c>
      <c r="W25">
        <f>U25*S25*J25</f>
        <v>0</v>
      </c>
      <c r="X25">
        <f>SUM(V25:W25)</f>
        <v>0</v>
      </c>
    </row>
    <row r="26" spans="1:18" ht="18.75">
      <c r="A26" s="21"/>
      <c r="B26" s="44" t="s">
        <v>86</v>
      </c>
      <c r="C26" s="22"/>
      <c r="D26" s="22"/>
      <c r="E26" s="22"/>
      <c r="F26" s="60" t="s">
        <v>92</v>
      </c>
      <c r="G26" s="22"/>
      <c r="H26" s="23"/>
      <c r="I26" s="6"/>
      <c r="J26" s="8"/>
      <c r="N26" s="7"/>
      <c r="O26" s="7"/>
      <c r="P26" s="7"/>
      <c r="Q26" s="10"/>
      <c r="R26" s="5"/>
    </row>
    <row r="27" spans="1:18" ht="18.75">
      <c r="A27" s="21"/>
      <c r="B27" s="20" t="s">
        <v>428</v>
      </c>
      <c r="C27" s="22"/>
      <c r="D27" s="22"/>
      <c r="E27" s="22"/>
      <c r="F27" s="60">
        <v>3714.96</v>
      </c>
      <c r="G27" s="22"/>
      <c r="H27" s="23"/>
      <c r="I27" s="6"/>
      <c r="J27" s="8"/>
      <c r="N27" s="7"/>
      <c r="O27" s="7"/>
      <c r="P27" s="7"/>
      <c r="Q27" s="10"/>
      <c r="R27" s="5"/>
    </row>
    <row r="28" spans="1:18" ht="18.75">
      <c r="A28" s="21"/>
      <c r="B28" s="20" t="s">
        <v>429</v>
      </c>
      <c r="C28" s="22"/>
      <c r="D28" s="22"/>
      <c r="E28" s="22"/>
      <c r="F28" s="60">
        <v>3191.55</v>
      </c>
      <c r="G28" s="22"/>
      <c r="H28" s="23"/>
      <c r="I28" s="6"/>
      <c r="J28" s="8"/>
      <c r="N28" s="7"/>
      <c r="O28" s="7"/>
      <c r="P28" s="7"/>
      <c r="Q28" s="10"/>
      <c r="R28" s="5"/>
    </row>
    <row r="29" spans="1:18" ht="18.75" customHeight="1">
      <c r="A29" s="21"/>
      <c r="B29" s="44" t="s">
        <v>87</v>
      </c>
      <c r="C29" s="22"/>
      <c r="D29" s="22"/>
      <c r="E29" s="22"/>
      <c r="F29" s="60" t="s">
        <v>93</v>
      </c>
      <c r="G29" s="22"/>
      <c r="H29" s="23"/>
      <c r="I29" s="6"/>
      <c r="J29" s="8"/>
      <c r="N29" s="7"/>
      <c r="O29" s="7"/>
      <c r="P29" s="7"/>
      <c r="Q29" s="10"/>
      <c r="R29" s="5"/>
    </row>
    <row r="30" spans="1:18" ht="18.75">
      <c r="A30" s="21"/>
      <c r="B30" s="20" t="s">
        <v>430</v>
      </c>
      <c r="C30" s="22"/>
      <c r="D30" s="22"/>
      <c r="E30" s="22"/>
      <c r="F30" s="60">
        <v>658.18</v>
      </c>
      <c r="G30" s="22"/>
      <c r="H30" s="23"/>
      <c r="I30" s="6"/>
      <c r="J30" s="8"/>
      <c r="N30" s="7"/>
      <c r="O30" s="7"/>
      <c r="P30" s="7"/>
      <c r="Q30" s="10"/>
      <c r="R30" s="5"/>
    </row>
    <row r="31" spans="1:18" ht="18.75">
      <c r="A31" s="21"/>
      <c r="B31" s="44" t="s">
        <v>88</v>
      </c>
      <c r="C31" s="22"/>
      <c r="D31" s="22"/>
      <c r="E31" s="22"/>
      <c r="F31" s="60" t="s">
        <v>94</v>
      </c>
      <c r="G31" s="22"/>
      <c r="H31" s="23"/>
      <c r="I31" s="6"/>
      <c r="J31" s="8"/>
      <c r="N31" s="7"/>
      <c r="O31" s="7"/>
      <c r="P31" s="7"/>
      <c r="Q31" s="10"/>
      <c r="R31" s="5"/>
    </row>
    <row r="32" spans="1:18" ht="18.75">
      <c r="A32" s="21"/>
      <c r="B32" s="44" t="s">
        <v>89</v>
      </c>
      <c r="C32" s="22"/>
      <c r="D32" s="22"/>
      <c r="E32" s="22"/>
      <c r="F32" s="60" t="s">
        <v>95</v>
      </c>
      <c r="G32" s="22"/>
      <c r="H32" s="23"/>
      <c r="I32" s="6"/>
      <c r="J32" s="8"/>
      <c r="N32" s="7"/>
      <c r="O32" s="7"/>
      <c r="P32" s="7"/>
      <c r="Q32" s="10"/>
      <c r="R32" s="5"/>
    </row>
    <row r="33" spans="1:18" ht="18.75">
      <c r="A33" s="21"/>
      <c r="B33" s="20" t="s">
        <v>431</v>
      </c>
      <c r="C33" s="22"/>
      <c r="D33" s="22"/>
      <c r="E33" s="22"/>
      <c r="F33" s="60">
        <v>142.1</v>
      </c>
      <c r="G33" s="22"/>
      <c r="H33" s="23"/>
      <c r="I33" s="6"/>
      <c r="J33" s="8"/>
      <c r="N33" s="7"/>
      <c r="O33" s="7"/>
      <c r="P33" s="7"/>
      <c r="Q33" s="10"/>
      <c r="R33" s="5"/>
    </row>
    <row r="34" spans="1:18" ht="18.75">
      <c r="A34" s="21"/>
      <c r="B34" s="20" t="s">
        <v>432</v>
      </c>
      <c r="C34" s="22"/>
      <c r="D34" s="22"/>
      <c r="E34" s="22"/>
      <c r="F34" s="60">
        <v>2237.01</v>
      </c>
      <c r="G34" s="22"/>
      <c r="H34" s="23"/>
      <c r="I34" s="6"/>
      <c r="J34" s="8"/>
      <c r="N34" s="7"/>
      <c r="O34" s="7"/>
      <c r="P34" s="7"/>
      <c r="Q34" s="10"/>
      <c r="R34" s="5"/>
    </row>
    <row r="35" spans="1:18" ht="18.75">
      <c r="A35" s="21"/>
      <c r="B35" s="20" t="s">
        <v>433</v>
      </c>
      <c r="C35" s="22"/>
      <c r="D35" s="22"/>
      <c r="E35" s="22"/>
      <c r="F35" s="60">
        <v>27249.36</v>
      </c>
      <c r="G35" s="22"/>
      <c r="H35" s="23"/>
      <c r="I35" s="6"/>
      <c r="J35" s="8"/>
      <c r="N35" s="7"/>
      <c r="O35" s="7"/>
      <c r="P35" s="7"/>
      <c r="Q35" s="10"/>
      <c r="R35" s="5"/>
    </row>
    <row r="36" spans="1:18" ht="22.5" customHeight="1">
      <c r="A36" s="21"/>
      <c r="B36" s="44" t="s">
        <v>104</v>
      </c>
      <c r="C36" s="22"/>
      <c r="D36" s="22"/>
      <c r="E36" s="22"/>
      <c r="F36" s="60" t="s">
        <v>96</v>
      </c>
      <c r="G36" s="22"/>
      <c r="H36" s="23"/>
      <c r="I36" s="6"/>
      <c r="J36" s="8"/>
      <c r="N36" s="7"/>
      <c r="O36" s="7"/>
      <c r="P36" s="7"/>
      <c r="Q36" s="10"/>
      <c r="R36" s="5"/>
    </row>
    <row r="37" spans="1:18" ht="18.75">
      <c r="A37" s="21"/>
      <c r="B37" s="20" t="s">
        <v>434</v>
      </c>
      <c r="C37" s="22"/>
      <c r="D37" s="22"/>
      <c r="E37" s="22"/>
      <c r="F37" s="60">
        <v>94659</v>
      </c>
      <c r="G37" s="22"/>
      <c r="H37" s="23"/>
      <c r="I37" s="6"/>
      <c r="J37" s="8"/>
      <c r="N37" s="7"/>
      <c r="O37" s="7"/>
      <c r="P37" s="7"/>
      <c r="Q37" s="10"/>
      <c r="R37" s="5"/>
    </row>
    <row r="38" spans="1:18" ht="18.75">
      <c r="A38" s="21"/>
      <c r="B38" s="20" t="s">
        <v>368</v>
      </c>
      <c r="C38" s="22"/>
      <c r="D38" s="22"/>
      <c r="E38" s="22"/>
      <c r="F38" s="60">
        <v>1192</v>
      </c>
      <c r="G38" s="22"/>
      <c r="H38" s="23"/>
      <c r="I38" s="6"/>
      <c r="J38" s="8"/>
      <c r="N38" s="7"/>
      <c r="O38" s="7"/>
      <c r="P38" s="7"/>
      <c r="Q38" s="10"/>
      <c r="R38" s="5"/>
    </row>
    <row r="39" spans="1:18" ht="37.5">
      <c r="A39" s="21"/>
      <c r="B39" s="20" t="s">
        <v>435</v>
      </c>
      <c r="C39" s="22"/>
      <c r="D39" s="22"/>
      <c r="E39" s="22"/>
      <c r="F39" s="60">
        <v>8331</v>
      </c>
      <c r="G39" s="22"/>
      <c r="H39" s="23"/>
      <c r="I39" s="6"/>
      <c r="J39" s="8"/>
      <c r="N39" s="7"/>
      <c r="O39" s="7"/>
      <c r="P39" s="7"/>
      <c r="Q39" s="10"/>
      <c r="R39" s="5"/>
    </row>
    <row r="40" spans="1:18" ht="18.75">
      <c r="A40" s="21"/>
      <c r="B40" s="44" t="s">
        <v>105</v>
      </c>
      <c r="C40" s="22"/>
      <c r="D40" s="22"/>
      <c r="E40" s="22"/>
      <c r="F40" s="60" t="s">
        <v>97</v>
      </c>
      <c r="G40" s="22"/>
      <c r="H40" s="23"/>
      <c r="I40" s="6"/>
      <c r="J40" s="8"/>
      <c r="N40" s="7"/>
      <c r="O40" s="7"/>
      <c r="P40" s="7"/>
      <c r="Q40" s="10"/>
      <c r="R40" s="5"/>
    </row>
    <row r="41" spans="1:18" ht="18.75">
      <c r="A41" s="21"/>
      <c r="B41" s="20" t="s">
        <v>436</v>
      </c>
      <c r="C41" s="22"/>
      <c r="D41" s="22"/>
      <c r="E41" s="22"/>
      <c r="F41" s="60">
        <v>1470.61</v>
      </c>
      <c r="G41" s="22"/>
      <c r="H41" s="23"/>
      <c r="I41" s="6"/>
      <c r="J41" s="8"/>
      <c r="N41" s="7"/>
      <c r="O41" s="7"/>
      <c r="P41" s="7"/>
      <c r="Q41" s="10"/>
      <c r="R41" s="5"/>
    </row>
    <row r="42" spans="1:18" ht="18.75" customHeight="1">
      <c r="A42" s="21"/>
      <c r="B42" s="20" t="s">
        <v>437</v>
      </c>
      <c r="C42" s="22"/>
      <c r="D42" s="22"/>
      <c r="E42" s="22"/>
      <c r="F42" s="60">
        <v>8991</v>
      </c>
      <c r="G42" s="22"/>
      <c r="H42" s="23"/>
      <c r="I42" s="6"/>
      <c r="J42" s="8"/>
      <c r="N42" s="7"/>
      <c r="O42" s="7"/>
      <c r="P42" s="7"/>
      <c r="Q42" s="10"/>
      <c r="R42" s="5"/>
    </row>
    <row r="43" spans="1:18" ht="18.75">
      <c r="A43" s="21"/>
      <c r="B43" s="44" t="s">
        <v>107</v>
      </c>
      <c r="C43" s="22"/>
      <c r="D43" s="22"/>
      <c r="E43" s="22"/>
      <c r="F43" s="60" t="s">
        <v>98</v>
      </c>
      <c r="G43" s="22"/>
      <c r="H43" s="23"/>
      <c r="I43" s="6"/>
      <c r="J43" s="8"/>
      <c r="N43" s="7"/>
      <c r="O43" s="7"/>
      <c r="P43" s="7"/>
      <c r="Q43" s="10"/>
      <c r="R43" s="5"/>
    </row>
    <row r="44" spans="1:18" ht="37.5">
      <c r="A44" s="21"/>
      <c r="B44" s="20" t="s">
        <v>438</v>
      </c>
      <c r="C44" s="22"/>
      <c r="D44" s="22"/>
      <c r="E44" s="22"/>
      <c r="F44" s="60">
        <v>1344.63</v>
      </c>
      <c r="G44" s="22"/>
      <c r="H44" s="23"/>
      <c r="I44" s="6"/>
      <c r="J44" s="8"/>
      <c r="N44" s="7"/>
      <c r="O44" s="7"/>
      <c r="P44" s="7"/>
      <c r="Q44" s="10"/>
      <c r="R44" s="5"/>
    </row>
    <row r="45" spans="1:18" ht="18.75">
      <c r="A45" s="21"/>
      <c r="B45" s="20" t="s">
        <v>439</v>
      </c>
      <c r="C45" s="22"/>
      <c r="D45" s="22"/>
      <c r="E45" s="22"/>
      <c r="F45" s="60">
        <v>6875.06</v>
      </c>
      <c r="G45" s="22"/>
      <c r="H45" s="23"/>
      <c r="I45" s="6"/>
      <c r="J45" s="8"/>
      <c r="N45" s="7"/>
      <c r="O45" s="7"/>
      <c r="P45" s="7"/>
      <c r="Q45" s="10"/>
      <c r="R45" s="5"/>
    </row>
    <row r="46" spans="1:18" ht="37.5">
      <c r="A46" s="21"/>
      <c r="B46" s="20" t="s">
        <v>440</v>
      </c>
      <c r="C46" s="22"/>
      <c r="D46" s="22"/>
      <c r="E46" s="22"/>
      <c r="F46" s="60">
        <v>4740</v>
      </c>
      <c r="G46" s="22"/>
      <c r="H46" s="23"/>
      <c r="I46" s="6"/>
      <c r="J46" s="8"/>
      <c r="N46" s="7"/>
      <c r="O46" s="7"/>
      <c r="P46" s="7"/>
      <c r="Q46" s="10"/>
      <c r="R46" s="5"/>
    </row>
    <row r="47" spans="1:18" ht="18.75">
      <c r="A47" s="21"/>
      <c r="B47" s="44" t="s">
        <v>110</v>
      </c>
      <c r="C47" s="22"/>
      <c r="D47" s="22"/>
      <c r="E47" s="22"/>
      <c r="F47" s="60" t="s">
        <v>99</v>
      </c>
      <c r="G47" s="22"/>
      <c r="H47" s="23"/>
      <c r="I47" s="6"/>
      <c r="J47" s="8"/>
      <c r="N47" s="7"/>
      <c r="O47" s="7"/>
      <c r="P47" s="7"/>
      <c r="Q47" s="10"/>
      <c r="R47" s="5"/>
    </row>
    <row r="48" spans="1:18" ht="18.75">
      <c r="A48" s="21"/>
      <c r="B48" s="20" t="s">
        <v>396</v>
      </c>
      <c r="C48" s="22"/>
      <c r="D48" s="22"/>
      <c r="E48" s="22"/>
      <c r="F48" s="60">
        <v>213.49</v>
      </c>
      <c r="G48" s="22"/>
      <c r="H48" s="23"/>
      <c r="I48" s="6"/>
      <c r="J48" s="8"/>
      <c r="N48" s="7"/>
      <c r="O48" s="7"/>
      <c r="P48" s="7"/>
      <c r="Q48" s="10"/>
      <c r="R48" s="5"/>
    </row>
    <row r="49" spans="1:18" ht="18.75">
      <c r="A49" s="21"/>
      <c r="B49" s="20" t="s">
        <v>441</v>
      </c>
      <c r="C49" s="22"/>
      <c r="D49" s="22"/>
      <c r="E49" s="22"/>
      <c r="F49" s="60">
        <v>5300.61</v>
      </c>
      <c r="G49" s="22"/>
      <c r="H49" s="23"/>
      <c r="I49" s="6"/>
      <c r="J49" s="8"/>
      <c r="N49" s="7"/>
      <c r="O49" s="7"/>
      <c r="P49" s="7"/>
      <c r="Q49" s="10"/>
      <c r="R49" s="5"/>
    </row>
    <row r="50" spans="1:18" ht="18.75">
      <c r="A50" s="21"/>
      <c r="B50" s="20" t="s">
        <v>442</v>
      </c>
      <c r="C50" s="22"/>
      <c r="D50" s="22"/>
      <c r="E50" s="22"/>
      <c r="F50" s="60">
        <v>45752.54</v>
      </c>
      <c r="G50" s="22"/>
      <c r="H50" s="23"/>
      <c r="I50" s="6"/>
      <c r="J50" s="8"/>
      <c r="N50" s="7"/>
      <c r="O50" s="7"/>
      <c r="P50" s="7"/>
      <c r="Q50" s="10"/>
      <c r="R50" s="5"/>
    </row>
    <row r="51" spans="1:18" ht="37.5">
      <c r="A51" s="21"/>
      <c r="B51" s="20" t="s">
        <v>443</v>
      </c>
      <c r="C51" s="22"/>
      <c r="D51" s="22"/>
      <c r="E51" s="22"/>
      <c r="F51" s="60">
        <v>15487.96</v>
      </c>
      <c r="G51" s="22"/>
      <c r="H51" s="23"/>
      <c r="I51" s="6"/>
      <c r="J51" s="8"/>
      <c r="N51" s="7"/>
      <c r="O51" s="7"/>
      <c r="P51" s="7"/>
      <c r="Q51" s="10"/>
      <c r="R51" s="5"/>
    </row>
    <row r="52" spans="1:18" ht="18.75">
      <c r="A52" s="21"/>
      <c r="B52" s="44" t="s">
        <v>112</v>
      </c>
      <c r="C52" s="22"/>
      <c r="D52" s="22"/>
      <c r="E52" s="22"/>
      <c r="F52" s="60" t="s">
        <v>100</v>
      </c>
      <c r="G52" s="22"/>
      <c r="H52" s="23"/>
      <c r="I52" s="6"/>
      <c r="J52" s="8"/>
      <c r="N52" s="7"/>
      <c r="O52" s="7"/>
      <c r="P52" s="7"/>
      <c r="Q52" s="10"/>
      <c r="R52" s="5"/>
    </row>
    <row r="53" spans="1:18" ht="18.75">
      <c r="A53" s="21"/>
      <c r="B53" s="20" t="s">
        <v>424</v>
      </c>
      <c r="C53" s="22"/>
      <c r="D53" s="22"/>
      <c r="E53" s="22"/>
      <c r="F53" s="60">
        <v>2180.52</v>
      </c>
      <c r="G53" s="22"/>
      <c r="H53" s="23"/>
      <c r="I53" s="6"/>
      <c r="J53" s="8"/>
      <c r="N53" s="7"/>
      <c r="O53" s="7"/>
      <c r="P53" s="7"/>
      <c r="Q53" s="10"/>
      <c r="R53" s="5"/>
    </row>
    <row r="54" spans="1:24" ht="18.75">
      <c r="A54" s="18"/>
      <c r="B54" s="20" t="s">
        <v>11</v>
      </c>
      <c r="C54" s="19">
        <f>SUM(C13:C25)</f>
        <v>8.75</v>
      </c>
      <c r="D54" s="19">
        <f>SUM(D13:D25)</f>
        <v>9.16</v>
      </c>
      <c r="E54" s="22">
        <f>SUM(E13:E30)</f>
        <v>430711.50059999997</v>
      </c>
      <c r="F54" s="60">
        <f>F13+F14+F15+F16+F17+F18</f>
        <v>478550.5517999999</v>
      </c>
      <c r="G54" s="60">
        <f>G13+G14+G15+G16+G17+G18</f>
        <v>451152.8616</v>
      </c>
      <c r="H54" s="23">
        <f>1.04993597951*C54</f>
        <v>9.186939820712501</v>
      </c>
      <c r="I54" s="6">
        <f>1.12035851472*C54</f>
        <v>9.8031370038</v>
      </c>
      <c r="J54" s="8">
        <f>J18</f>
        <v>4008.11</v>
      </c>
      <c r="N54" s="7"/>
      <c r="Q54" s="10"/>
      <c r="R54" s="5">
        <f>SUM(R13:R25)</f>
        <v>8.75</v>
      </c>
      <c r="S54" s="5">
        <f>SUM(S13:S25)</f>
        <v>9.16</v>
      </c>
      <c r="T54" s="5"/>
      <c r="U54" s="5"/>
      <c r="V54" s="5">
        <f>SUM(V13:V25)</f>
        <v>210425.77500000002</v>
      </c>
      <c r="W54" s="5">
        <f>SUM(W13:W25)</f>
        <v>220285.7256</v>
      </c>
      <c r="X54" s="5">
        <f>SUM(X13:X25)</f>
        <v>430711.5006</v>
      </c>
    </row>
    <row r="55" spans="1:41" ht="19.5" customHeight="1">
      <c r="A55" s="18">
        <v>5</v>
      </c>
      <c r="B55" s="25" t="s">
        <v>22</v>
      </c>
      <c r="C55" s="57">
        <v>1.47</v>
      </c>
      <c r="D55" s="57">
        <v>1.58</v>
      </c>
      <c r="E55" s="22">
        <f>AD55*6*AE55</f>
        <v>73348.413</v>
      </c>
      <c r="F55" s="60">
        <f>E55</f>
        <v>73348.413</v>
      </c>
      <c r="G55" s="22">
        <f>AF55*6*AD55</f>
        <v>82486.90380000001</v>
      </c>
      <c r="H55" s="56" t="e">
        <f>#REF!</f>
        <v>#REF!</v>
      </c>
      <c r="I55" s="5">
        <f>C55+D55</f>
        <v>3.05</v>
      </c>
      <c r="J55" s="46">
        <v>3.43</v>
      </c>
      <c r="K55">
        <v>10</v>
      </c>
      <c r="L55">
        <v>2</v>
      </c>
      <c r="N55" s="7">
        <f>C55*J55*K55</f>
        <v>50.42100000000001</v>
      </c>
      <c r="O55" s="7" t="e">
        <f>#REF!*J55*L55</f>
        <v>#REF!</v>
      </c>
      <c r="P55" s="7" t="e">
        <f>SUM(N55:O55)</f>
        <v>#REF!</v>
      </c>
      <c r="Q55" s="9"/>
      <c r="R55" s="5">
        <v>1.47</v>
      </c>
      <c r="S55">
        <v>1.58</v>
      </c>
      <c r="T55">
        <v>6</v>
      </c>
      <c r="U55">
        <v>6</v>
      </c>
      <c r="V55">
        <f>R55*J55*T55</f>
        <v>30.2526</v>
      </c>
      <c r="W55">
        <f>S55*U55*J55</f>
        <v>32.516400000000004</v>
      </c>
      <c r="X55">
        <f>SUM(V55:W55)</f>
        <v>62.769000000000005</v>
      </c>
      <c r="AC55">
        <f>AC34</f>
        <v>0</v>
      </c>
      <c r="AD55" s="56">
        <f>AD13</f>
        <v>4008.11</v>
      </c>
      <c r="AE55" s="56">
        <v>3.05</v>
      </c>
      <c r="AF55">
        <v>3.43</v>
      </c>
      <c r="AK55" t="e">
        <f>#REF!</f>
        <v>#REF!</v>
      </c>
      <c r="AL55">
        <v>3.03</v>
      </c>
      <c r="AM55" s="56">
        <f>AM26</f>
        <v>0</v>
      </c>
      <c r="AN55">
        <v>3.05</v>
      </c>
      <c r="AO55">
        <v>3.43</v>
      </c>
    </row>
    <row r="56" spans="1:17" ht="18.75">
      <c r="A56" s="16"/>
      <c r="B56" s="26"/>
      <c r="C56" s="16"/>
      <c r="D56" s="16"/>
      <c r="E56" s="16"/>
      <c r="F56" s="16"/>
      <c r="G56" s="16"/>
      <c r="H56" s="16"/>
      <c r="Q56" s="10"/>
    </row>
    <row r="57" spans="1:17" ht="18.75">
      <c r="A57" s="90" t="s">
        <v>75</v>
      </c>
      <c r="B57" s="90"/>
      <c r="C57" s="110">
        <v>290316.68</v>
      </c>
      <c r="D57" s="110"/>
      <c r="E57" s="12" t="s">
        <v>13</v>
      </c>
      <c r="F57" s="16"/>
      <c r="G57" s="16"/>
      <c r="H57" s="16"/>
      <c r="Q57" s="10"/>
    </row>
    <row r="58" spans="1:17" ht="18.75">
      <c r="A58" s="90" t="s">
        <v>76</v>
      </c>
      <c r="B58" s="90"/>
      <c r="C58" s="110">
        <v>365224.86</v>
      </c>
      <c r="D58" s="110"/>
      <c r="E58" s="12" t="s">
        <v>13</v>
      </c>
      <c r="F58" s="16"/>
      <c r="G58" s="16"/>
      <c r="H58" s="16"/>
      <c r="Q58" s="10"/>
    </row>
    <row r="59" spans="1:8" ht="18.75">
      <c r="A59" s="105" t="s">
        <v>12</v>
      </c>
      <c r="B59" s="105"/>
      <c r="C59" s="105"/>
      <c r="D59" s="105"/>
      <c r="E59" s="105"/>
      <c r="F59" s="105"/>
      <c r="G59" s="105"/>
      <c r="H59" s="16"/>
    </row>
    <row r="60" spans="1:8" ht="18.75" customHeight="1" hidden="1">
      <c r="A60" s="106" t="s">
        <v>29</v>
      </c>
      <c r="B60" s="106"/>
      <c r="C60" s="11" t="e">
        <f>C57-#REF!</f>
        <v>#REF!</v>
      </c>
      <c r="D60" s="16" t="s">
        <v>13</v>
      </c>
      <c r="E60" s="16"/>
      <c r="F60" s="16"/>
      <c r="G60" s="16"/>
      <c r="H60" s="16"/>
    </row>
    <row r="61" spans="1:8" ht="18.75" customHeight="1" hidden="1">
      <c r="A61" s="106" t="s">
        <v>31</v>
      </c>
      <c r="B61" s="106"/>
      <c r="C61" s="51">
        <f>E54-F54</f>
        <v>-47839.05119999993</v>
      </c>
      <c r="D61" s="52" t="str">
        <f>D60</f>
        <v>рублей</v>
      </c>
      <c r="E61" s="32"/>
      <c r="F61" s="32"/>
      <c r="G61" s="32"/>
      <c r="H61" s="16"/>
    </row>
    <row r="62" spans="1:8" ht="18.75" hidden="1">
      <c r="A62" s="14"/>
      <c r="B62" s="16"/>
      <c r="C62" s="16"/>
      <c r="D62" s="16"/>
      <c r="E62" s="16"/>
      <c r="F62" s="16"/>
      <c r="G62" s="16"/>
      <c r="H62" s="16"/>
    </row>
    <row r="63" spans="1:8" ht="12.75">
      <c r="A63" s="32"/>
      <c r="B63" s="33"/>
      <c r="C63" s="33"/>
      <c r="D63" s="33"/>
      <c r="E63" s="33"/>
      <c r="F63" s="33"/>
      <c r="G63" s="33"/>
      <c r="H63" s="33"/>
    </row>
    <row r="64" spans="1:8" ht="12.75">
      <c r="A64" s="32"/>
      <c r="B64" s="32"/>
      <c r="C64" s="32"/>
      <c r="D64" s="32"/>
      <c r="E64" s="32"/>
      <c r="F64" s="32"/>
      <c r="G64" s="32"/>
      <c r="H64" s="32"/>
    </row>
    <row r="65" spans="1:8" ht="12.75">
      <c r="A65" s="32"/>
      <c r="B65" s="32"/>
      <c r="C65" s="32"/>
      <c r="D65" s="32"/>
      <c r="E65" s="32"/>
      <c r="F65" s="32"/>
      <c r="G65" s="32"/>
      <c r="H65" s="32"/>
    </row>
    <row r="66" spans="1:8" ht="12.75">
      <c r="A66" s="32"/>
      <c r="B66" s="32"/>
      <c r="C66" s="32"/>
      <c r="D66" s="32"/>
      <c r="E66" s="32"/>
      <c r="F66" s="32"/>
      <c r="G66" s="32"/>
      <c r="H66" s="32"/>
    </row>
    <row r="67" spans="1:8" ht="18.75">
      <c r="A67" s="32"/>
      <c r="B67" s="32"/>
      <c r="C67" s="32"/>
      <c r="D67" s="32"/>
      <c r="E67" s="32"/>
      <c r="F67" s="24"/>
      <c r="G67" s="32"/>
      <c r="H67" s="32"/>
    </row>
    <row r="68" spans="1:8" ht="18.75">
      <c r="A68" s="32"/>
      <c r="B68" s="32"/>
      <c r="C68" s="32"/>
      <c r="D68" s="32"/>
      <c r="E68" s="32"/>
      <c r="F68" s="24"/>
      <c r="G68" s="32"/>
      <c r="H68" s="32"/>
    </row>
    <row r="69" spans="1:8" ht="18.75">
      <c r="A69" s="32"/>
      <c r="B69" s="32"/>
      <c r="C69" s="32"/>
      <c r="D69" s="32"/>
      <c r="E69" s="32"/>
      <c r="F69" s="20"/>
      <c r="G69" s="32"/>
      <c r="H69" s="32"/>
    </row>
    <row r="70" spans="1:8" ht="18.75">
      <c r="A70" s="32"/>
      <c r="B70" s="32"/>
      <c r="C70" s="32"/>
      <c r="D70" s="32"/>
      <c r="E70" s="32"/>
      <c r="F70" s="20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  <row r="74" spans="1:8" ht="12.75">
      <c r="A74" s="32"/>
      <c r="B74" s="32"/>
      <c r="C74" s="32"/>
      <c r="D74" s="32"/>
      <c r="E74" s="32"/>
      <c r="F74" s="32"/>
      <c r="G74" s="32"/>
      <c r="H74" s="32"/>
    </row>
    <row r="75" spans="1:8" ht="12.75">
      <c r="A75" s="32"/>
      <c r="B75" s="32"/>
      <c r="C75" s="32"/>
      <c r="D75" s="32"/>
      <c r="E75" s="32"/>
      <c r="F75" s="32"/>
      <c r="G75" s="32"/>
      <c r="H75" s="32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spans="1:8" ht="12.75">
      <c r="A142" s="32"/>
      <c r="B142" s="32"/>
      <c r="C142" s="32"/>
      <c r="D142" s="32"/>
      <c r="E142" s="32"/>
      <c r="F142" s="32"/>
      <c r="G142" s="32"/>
      <c r="H142" s="32"/>
    </row>
    <row r="143" spans="1:8" ht="12.75">
      <c r="A143" s="32"/>
      <c r="B143" s="32"/>
      <c r="C143" s="32"/>
      <c r="D143" s="32"/>
      <c r="E143" s="32"/>
      <c r="F143" s="32"/>
      <c r="G143" s="32"/>
      <c r="H143" s="32"/>
    </row>
    <row r="144" spans="1:8" ht="12.75">
      <c r="A144" s="32"/>
      <c r="B144" s="32"/>
      <c r="C144" s="32"/>
      <c r="D144" s="32"/>
      <c r="E144" s="32"/>
      <c r="F144" s="32"/>
      <c r="G144" s="32"/>
      <c r="H144" s="32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spans="1:8" ht="12.75">
      <c r="A146" s="32"/>
      <c r="B146" s="32"/>
      <c r="C146" s="32"/>
      <c r="D146" s="32"/>
      <c r="E146" s="32"/>
      <c r="F146" s="32"/>
      <c r="G146" s="32"/>
      <c r="H146" s="32"/>
    </row>
    <row r="147" spans="1:8" ht="12.75">
      <c r="A147" s="32"/>
      <c r="B147" s="32"/>
      <c r="C147" s="32"/>
      <c r="D147" s="32"/>
      <c r="E147" s="32"/>
      <c r="F147" s="32"/>
      <c r="G147" s="32"/>
      <c r="H147" s="32"/>
    </row>
    <row r="148" spans="1:8" ht="12.75">
      <c r="A148" s="32"/>
      <c r="B148" s="32"/>
      <c r="C148" s="32"/>
      <c r="D148" s="32"/>
      <c r="E148" s="32"/>
      <c r="F148" s="32"/>
      <c r="G148" s="32"/>
      <c r="H148" s="32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spans="1:8" ht="12.75">
      <c r="A152" s="32"/>
      <c r="B152" s="32"/>
      <c r="C152" s="32"/>
      <c r="D152" s="32"/>
      <c r="E152" s="32"/>
      <c r="F152" s="32"/>
      <c r="G152" s="32"/>
      <c r="H152" s="32"/>
    </row>
    <row r="153" spans="1:8" ht="12.75">
      <c r="A153" s="32"/>
      <c r="B153" s="32"/>
      <c r="C153" s="32"/>
      <c r="D153" s="32"/>
      <c r="E153" s="32"/>
      <c r="F153" s="32"/>
      <c r="G153" s="32"/>
      <c r="H153" s="32"/>
    </row>
    <row r="154" spans="1:8" ht="12.75">
      <c r="A154" s="32"/>
      <c r="B154" s="32"/>
      <c r="C154" s="32"/>
      <c r="D154" s="32"/>
      <c r="E154" s="32"/>
      <c r="F154" s="32"/>
      <c r="G154" s="32"/>
      <c r="H154" s="32"/>
    </row>
    <row r="155" spans="1:8" ht="12.75">
      <c r="A155" s="32"/>
      <c r="B155" s="32"/>
      <c r="C155" s="32"/>
      <c r="D155" s="32"/>
      <c r="E155" s="32"/>
      <c r="F155" s="32"/>
      <c r="G155" s="32"/>
      <c r="H155" s="32"/>
    </row>
    <row r="156" spans="1:8" ht="12.75">
      <c r="A156" s="32"/>
      <c r="B156" s="32"/>
      <c r="C156" s="32"/>
      <c r="D156" s="32"/>
      <c r="E156" s="32"/>
      <c r="F156" s="32"/>
      <c r="G156" s="32"/>
      <c r="H156" s="32"/>
    </row>
    <row r="157" spans="1:8" ht="12.75">
      <c r="A157" s="32"/>
      <c r="B157" s="32"/>
      <c r="C157" s="32"/>
      <c r="D157" s="32"/>
      <c r="E157" s="32"/>
      <c r="F157" s="32"/>
      <c r="G157" s="32"/>
      <c r="H157" s="32"/>
    </row>
    <row r="158" spans="1:8" ht="12.75">
      <c r="A158" s="32"/>
      <c r="B158" s="32"/>
      <c r="C158" s="32"/>
      <c r="D158" s="32"/>
      <c r="E158" s="32"/>
      <c r="F158" s="32"/>
      <c r="G158" s="32"/>
      <c r="H158" s="32"/>
    </row>
    <row r="159" spans="1:8" ht="12.75">
      <c r="A159" s="32"/>
      <c r="B159" s="32"/>
      <c r="C159" s="32"/>
      <c r="D159" s="32"/>
      <c r="E159" s="32"/>
      <c r="F159" s="32"/>
      <c r="G159" s="32"/>
      <c r="H159" s="32"/>
    </row>
    <row r="160" spans="1:8" ht="12.75">
      <c r="A160" s="32"/>
      <c r="B160" s="32"/>
      <c r="C160" s="32"/>
      <c r="D160" s="32"/>
      <c r="E160" s="32"/>
      <c r="F160" s="32"/>
      <c r="G160" s="32"/>
      <c r="H160" s="32"/>
    </row>
    <row r="161" spans="1:8" ht="12.75">
      <c r="A161" s="32"/>
      <c r="B161" s="32"/>
      <c r="C161" s="32"/>
      <c r="D161" s="32"/>
      <c r="E161" s="32"/>
      <c r="F161" s="32"/>
      <c r="G161" s="32"/>
      <c r="H161" s="32"/>
    </row>
    <row r="162" spans="1:8" ht="12.75">
      <c r="A162" s="32"/>
      <c r="B162" s="32"/>
      <c r="C162" s="32"/>
      <c r="D162" s="32"/>
      <c r="E162" s="32"/>
      <c r="F162" s="32"/>
      <c r="G162" s="32"/>
      <c r="H162" s="32"/>
    </row>
    <row r="163" spans="1:8" ht="12.75">
      <c r="A163" s="32"/>
      <c r="B163" s="32"/>
      <c r="C163" s="32"/>
      <c r="D163" s="32"/>
      <c r="E163" s="32"/>
      <c r="F163" s="32"/>
      <c r="G163" s="32"/>
      <c r="H163" s="32"/>
    </row>
    <row r="164" spans="1:8" ht="12.75">
      <c r="A164" s="32"/>
      <c r="B164" s="32"/>
      <c r="C164" s="32"/>
      <c r="D164" s="32"/>
      <c r="E164" s="32"/>
      <c r="F164" s="32"/>
      <c r="G164" s="32"/>
      <c r="H164" s="32"/>
    </row>
    <row r="165" spans="1:8" ht="12.75">
      <c r="A165" s="32"/>
      <c r="B165" s="32"/>
      <c r="C165" s="32"/>
      <c r="D165" s="32"/>
      <c r="E165" s="32"/>
      <c r="F165" s="32"/>
      <c r="G165" s="32"/>
      <c r="H165" s="32"/>
    </row>
    <row r="166" spans="1:8" ht="12.75">
      <c r="A166" s="32"/>
      <c r="B166" s="32"/>
      <c r="C166" s="32"/>
      <c r="D166" s="32"/>
      <c r="E166" s="32"/>
      <c r="F166" s="32"/>
      <c r="G166" s="32"/>
      <c r="H166" s="32"/>
    </row>
    <row r="167" spans="1:8" ht="12.75">
      <c r="A167" s="32"/>
      <c r="B167" s="32"/>
      <c r="C167" s="32"/>
      <c r="D167" s="32"/>
      <c r="E167" s="32"/>
      <c r="F167" s="32"/>
      <c r="G167" s="32"/>
      <c r="H167" s="32"/>
    </row>
    <row r="168" spans="1:8" ht="12.75">
      <c r="A168" s="32"/>
      <c r="B168" s="32"/>
      <c r="C168" s="32"/>
      <c r="D168" s="32"/>
      <c r="E168" s="32"/>
      <c r="F168" s="32"/>
      <c r="G168" s="32"/>
      <c r="H168" s="32"/>
    </row>
    <row r="169" spans="1:8" ht="12.75">
      <c r="A169" s="32"/>
      <c r="B169" s="32"/>
      <c r="C169" s="32"/>
      <c r="D169" s="32"/>
      <c r="E169" s="32"/>
      <c r="F169" s="32"/>
      <c r="G169" s="32"/>
      <c r="H169" s="32"/>
    </row>
    <row r="170" spans="1:8" ht="12.75">
      <c r="A170" s="32"/>
      <c r="B170" s="32"/>
      <c r="C170" s="32"/>
      <c r="D170" s="32"/>
      <c r="E170" s="32"/>
      <c r="F170" s="32"/>
      <c r="G170" s="32"/>
      <c r="H170" s="32"/>
    </row>
    <row r="171" spans="1:8" ht="12.75">
      <c r="A171" s="32"/>
      <c r="B171" s="32"/>
      <c r="C171" s="32"/>
      <c r="D171" s="32"/>
      <c r="E171" s="32"/>
      <c r="F171" s="32"/>
      <c r="G171" s="32"/>
      <c r="H171" s="32"/>
    </row>
    <row r="172" spans="1:8" ht="12.75">
      <c r="A172" s="32"/>
      <c r="B172" s="32"/>
      <c r="C172" s="32"/>
      <c r="D172" s="32"/>
      <c r="E172" s="32"/>
      <c r="F172" s="32"/>
      <c r="G172" s="32"/>
      <c r="H172" s="32"/>
    </row>
    <row r="173" spans="1:8" ht="12.75">
      <c r="A173" s="32"/>
      <c r="B173" s="32"/>
      <c r="C173" s="32"/>
      <c r="D173" s="32"/>
      <c r="E173" s="32"/>
      <c r="F173" s="32"/>
      <c r="G173" s="32"/>
      <c r="H173" s="32"/>
    </row>
    <row r="174" spans="1:8" ht="12.75">
      <c r="A174" s="32"/>
      <c r="B174" s="32"/>
      <c r="C174" s="32"/>
      <c r="D174" s="32"/>
      <c r="E174" s="32"/>
      <c r="F174" s="32"/>
      <c r="G174" s="32"/>
      <c r="H174" s="32"/>
    </row>
    <row r="175" spans="1:8" ht="12.75">
      <c r="A175" s="32"/>
      <c r="B175" s="32"/>
      <c r="C175" s="32"/>
      <c r="D175" s="32"/>
      <c r="E175" s="32"/>
      <c r="F175" s="32"/>
      <c r="G175" s="32"/>
      <c r="H175" s="32"/>
    </row>
    <row r="176" spans="1:8" ht="12.75">
      <c r="A176" s="32"/>
      <c r="B176" s="32"/>
      <c r="C176" s="32"/>
      <c r="D176" s="32"/>
      <c r="E176" s="32"/>
      <c r="F176" s="32"/>
      <c r="G176" s="32"/>
      <c r="H176" s="32"/>
    </row>
    <row r="177" spans="1:8" ht="12.75">
      <c r="A177" s="32"/>
      <c r="B177" s="32"/>
      <c r="C177" s="32"/>
      <c r="D177" s="32"/>
      <c r="E177" s="32"/>
      <c r="F177" s="32"/>
      <c r="G177" s="32"/>
      <c r="H177" s="32"/>
    </row>
    <row r="178" spans="1:8" ht="12.75">
      <c r="A178" s="32"/>
      <c r="B178" s="32"/>
      <c r="C178" s="32"/>
      <c r="D178" s="32"/>
      <c r="E178" s="32"/>
      <c r="F178" s="32"/>
      <c r="G178" s="32"/>
      <c r="H178" s="32"/>
    </row>
    <row r="179" spans="1:8" ht="12.75">
      <c r="A179" s="32"/>
      <c r="B179" s="32"/>
      <c r="C179" s="32"/>
      <c r="D179" s="32"/>
      <c r="E179" s="32"/>
      <c r="F179" s="32"/>
      <c r="G179" s="32"/>
      <c r="H179" s="32"/>
    </row>
    <row r="180" spans="1:8" ht="12.75">
      <c r="A180" s="32"/>
      <c r="B180" s="32"/>
      <c r="C180" s="32"/>
      <c r="D180" s="32"/>
      <c r="E180" s="32"/>
      <c r="F180" s="32"/>
      <c r="G180" s="32"/>
      <c r="H180" s="32"/>
    </row>
    <row r="181" spans="1:8" ht="12.75">
      <c r="A181" s="32"/>
      <c r="B181" s="32"/>
      <c r="C181" s="32"/>
      <c r="D181" s="32"/>
      <c r="E181" s="32"/>
      <c r="F181" s="32"/>
      <c r="G181" s="32"/>
      <c r="H181" s="32"/>
    </row>
    <row r="182" spans="1:8" ht="12.75">
      <c r="A182" s="32"/>
      <c r="B182" s="32"/>
      <c r="C182" s="32"/>
      <c r="D182" s="32"/>
      <c r="E182" s="32"/>
      <c r="F182" s="32"/>
      <c r="G182" s="32"/>
      <c r="H182" s="32"/>
    </row>
    <row r="183" spans="1:8" ht="12.75">
      <c r="A183" s="32"/>
      <c r="B183" s="32"/>
      <c r="C183" s="32"/>
      <c r="D183" s="32"/>
      <c r="E183" s="32"/>
      <c r="F183" s="32"/>
      <c r="G183" s="32"/>
      <c r="H183" s="32"/>
    </row>
    <row r="184" spans="1:8" ht="12.75">
      <c r="A184" s="32"/>
      <c r="B184" s="32"/>
      <c r="C184" s="32"/>
      <c r="D184" s="32"/>
      <c r="E184" s="32"/>
      <c r="F184" s="32"/>
      <c r="G184" s="32"/>
      <c r="H184" s="32"/>
    </row>
    <row r="185" spans="1:8" ht="12.75">
      <c r="A185" s="32"/>
      <c r="B185" s="32"/>
      <c r="C185" s="32"/>
      <c r="D185" s="32"/>
      <c r="E185" s="32"/>
      <c r="F185" s="32"/>
      <c r="G185" s="32"/>
      <c r="H185" s="32"/>
    </row>
    <row r="186" spans="1:8" ht="12.75">
      <c r="A186" s="32"/>
      <c r="B186" s="32"/>
      <c r="C186" s="32"/>
      <c r="D186" s="32"/>
      <c r="E186" s="32"/>
      <c r="F186" s="32"/>
      <c r="G186" s="32"/>
      <c r="H186" s="32"/>
    </row>
    <row r="187" spans="1:8" ht="12.75">
      <c r="A187" s="32"/>
      <c r="B187" s="32"/>
      <c r="C187" s="32"/>
      <c r="D187" s="32"/>
      <c r="E187" s="32"/>
      <c r="F187" s="32"/>
      <c r="G187" s="32"/>
      <c r="H187" s="32"/>
    </row>
    <row r="188" spans="1:8" ht="12.75">
      <c r="A188" s="32"/>
      <c r="B188" s="32"/>
      <c r="C188" s="32"/>
      <c r="D188" s="32"/>
      <c r="E188" s="32"/>
      <c r="F188" s="32"/>
      <c r="G188" s="32"/>
      <c r="H188" s="32"/>
    </row>
    <row r="189" spans="1:8" ht="12.75">
      <c r="A189" s="32"/>
      <c r="B189" s="32"/>
      <c r="C189" s="32"/>
      <c r="D189" s="32"/>
      <c r="E189" s="32"/>
      <c r="F189" s="32"/>
      <c r="G189" s="32"/>
      <c r="H189" s="32"/>
    </row>
    <row r="190" spans="1:8" ht="12.75">
      <c r="A190" s="32"/>
      <c r="B190" s="32"/>
      <c r="C190" s="32"/>
      <c r="D190" s="32"/>
      <c r="E190" s="32"/>
      <c r="F190" s="32"/>
      <c r="G190" s="32"/>
      <c r="H190" s="32"/>
    </row>
    <row r="191" spans="1:8" ht="12.75">
      <c r="A191" s="32"/>
      <c r="B191" s="32"/>
      <c r="C191" s="32"/>
      <c r="D191" s="32"/>
      <c r="E191" s="32"/>
      <c r="F191" s="32"/>
      <c r="G191" s="32"/>
      <c r="H191" s="32"/>
    </row>
    <row r="192" spans="1:8" ht="12.75">
      <c r="A192" s="32"/>
      <c r="B192" s="32"/>
      <c r="C192" s="32"/>
      <c r="D192" s="32"/>
      <c r="E192" s="32"/>
      <c r="F192" s="32"/>
      <c r="G192" s="32"/>
      <c r="H192" s="32"/>
    </row>
    <row r="193" spans="1:8" ht="12.75">
      <c r="A193" s="32"/>
      <c r="B193" s="32"/>
      <c r="C193" s="32"/>
      <c r="D193" s="32"/>
      <c r="E193" s="32"/>
      <c r="F193" s="32"/>
      <c r="G193" s="32"/>
      <c r="H193" s="32"/>
    </row>
    <row r="194" spans="1:8" ht="12.75">
      <c r="A194" s="32"/>
      <c r="B194" s="32"/>
      <c r="C194" s="32"/>
      <c r="D194" s="32"/>
      <c r="E194" s="32"/>
      <c r="F194" s="32"/>
      <c r="G194" s="32"/>
      <c r="H194" s="32"/>
    </row>
    <row r="195" spans="1:8" ht="12.75">
      <c r="A195" s="32"/>
      <c r="B195" s="32"/>
      <c r="C195" s="32"/>
      <c r="D195" s="32"/>
      <c r="E195" s="32"/>
      <c r="F195" s="32"/>
      <c r="G195" s="32"/>
      <c r="H195" s="32"/>
    </row>
    <row r="196" spans="1:8" ht="12.75">
      <c r="A196" s="32"/>
      <c r="B196" s="32"/>
      <c r="C196" s="32"/>
      <c r="D196" s="32"/>
      <c r="E196" s="32"/>
      <c r="F196" s="32"/>
      <c r="G196" s="32"/>
      <c r="H196" s="32"/>
    </row>
    <row r="197" spans="1:8" ht="12.75">
      <c r="A197" s="32"/>
      <c r="B197" s="32"/>
      <c r="C197" s="32"/>
      <c r="D197" s="32"/>
      <c r="E197" s="32"/>
      <c r="F197" s="32"/>
      <c r="G197" s="32"/>
      <c r="H197" s="32"/>
    </row>
    <row r="198" spans="1:8" ht="12.75">
      <c r="A198" s="32"/>
      <c r="B198" s="32"/>
      <c r="C198" s="32"/>
      <c r="D198" s="32"/>
      <c r="E198" s="32"/>
      <c r="F198" s="32"/>
      <c r="G198" s="32"/>
      <c r="H198" s="32"/>
    </row>
    <row r="199" spans="1:8" ht="12.75">
      <c r="A199" s="32"/>
      <c r="B199" s="32"/>
      <c r="C199" s="32"/>
      <c r="D199" s="32"/>
      <c r="E199" s="32"/>
      <c r="F199" s="32"/>
      <c r="G199" s="32"/>
      <c r="H199" s="32"/>
    </row>
    <row r="200" spans="1:8" ht="12.75">
      <c r="A200" s="32"/>
      <c r="B200" s="32"/>
      <c r="C200" s="32"/>
      <c r="D200" s="32"/>
      <c r="E200" s="32"/>
      <c r="F200" s="32"/>
      <c r="G200" s="32"/>
      <c r="H200" s="32"/>
    </row>
    <row r="201" spans="1:8" ht="12.75">
      <c r="A201" s="32"/>
      <c r="B201" s="32"/>
      <c r="C201" s="32"/>
      <c r="D201" s="32"/>
      <c r="E201" s="32"/>
      <c r="F201" s="32"/>
      <c r="G201" s="32"/>
      <c r="H201" s="32"/>
    </row>
    <row r="202" spans="1:8" ht="12.75">
      <c r="A202" s="32"/>
      <c r="B202" s="32"/>
      <c r="C202" s="32"/>
      <c r="D202" s="32"/>
      <c r="E202" s="32"/>
      <c r="F202" s="32"/>
      <c r="G202" s="32"/>
      <c r="H202" s="32"/>
    </row>
    <row r="203" spans="1:8" ht="12.75">
      <c r="A203" s="32"/>
      <c r="B203" s="32"/>
      <c r="C203" s="32"/>
      <c r="D203" s="32"/>
      <c r="E203" s="32"/>
      <c r="F203" s="32"/>
      <c r="G203" s="32"/>
      <c r="H203" s="32"/>
    </row>
    <row r="204" spans="1:8" ht="12.75">
      <c r="A204" s="32"/>
      <c r="B204" s="32"/>
      <c r="C204" s="32"/>
      <c r="D204" s="32"/>
      <c r="E204" s="32"/>
      <c r="F204" s="32"/>
      <c r="G204" s="32"/>
      <c r="H204" s="32"/>
    </row>
    <row r="205" spans="1:8" ht="12.75">
      <c r="A205" s="32"/>
      <c r="B205" s="32"/>
      <c r="C205" s="32"/>
      <c r="D205" s="32"/>
      <c r="E205" s="32"/>
      <c r="F205" s="32"/>
      <c r="G205" s="32"/>
      <c r="H205" s="32"/>
    </row>
    <row r="206" spans="1:8" ht="12.75">
      <c r="A206" s="32"/>
      <c r="B206" s="32"/>
      <c r="C206" s="32"/>
      <c r="D206" s="32"/>
      <c r="E206" s="32"/>
      <c r="F206" s="32"/>
      <c r="G206" s="32"/>
      <c r="H206" s="32"/>
    </row>
    <row r="207" spans="1:8" ht="12.75">
      <c r="A207" s="32"/>
      <c r="B207" s="32"/>
      <c r="C207" s="32"/>
      <c r="D207" s="32"/>
      <c r="E207" s="32"/>
      <c r="F207" s="32"/>
      <c r="G207" s="32"/>
      <c r="H207" s="32"/>
    </row>
    <row r="208" spans="1:8" ht="12.75">
      <c r="A208" s="32"/>
      <c r="B208" s="32"/>
      <c r="C208" s="32"/>
      <c r="D208" s="32"/>
      <c r="E208" s="32"/>
      <c r="F208" s="32"/>
      <c r="G208" s="32"/>
      <c r="H208" s="32"/>
    </row>
    <row r="209" spans="1:8" ht="12.75">
      <c r="A209" s="32"/>
      <c r="B209" s="32"/>
      <c r="C209" s="32"/>
      <c r="D209" s="32"/>
      <c r="E209" s="32"/>
      <c r="F209" s="32"/>
      <c r="G209" s="32"/>
      <c r="H209" s="32"/>
    </row>
    <row r="210" spans="1:8" ht="12.75">
      <c r="A210" s="32"/>
      <c r="B210" s="32"/>
      <c r="C210" s="32"/>
      <c r="D210" s="32"/>
      <c r="E210" s="32"/>
      <c r="F210" s="32"/>
      <c r="G210" s="32"/>
      <c r="H210" s="32"/>
    </row>
    <row r="211" spans="1:8" ht="12.75">
      <c r="A211" s="32"/>
      <c r="B211" s="32"/>
      <c r="C211" s="32"/>
      <c r="D211" s="32"/>
      <c r="E211" s="32"/>
      <c r="F211" s="32"/>
      <c r="G211" s="32"/>
      <c r="H211" s="32"/>
    </row>
    <row r="212" spans="1:8" ht="12.75">
      <c r="A212" s="32"/>
      <c r="B212" s="32"/>
      <c r="C212" s="32"/>
      <c r="D212" s="32"/>
      <c r="E212" s="32"/>
      <c r="F212" s="32"/>
      <c r="G212" s="32"/>
      <c r="H212" s="32"/>
    </row>
    <row r="213" spans="1:8" ht="12.75">
      <c r="A213" s="32"/>
      <c r="B213" s="32"/>
      <c r="C213" s="32"/>
      <c r="D213" s="32"/>
      <c r="E213" s="32"/>
      <c r="F213" s="32"/>
      <c r="G213" s="32"/>
      <c r="H213" s="32"/>
    </row>
    <row r="214" spans="1:8" ht="12.75">
      <c r="A214" s="32"/>
      <c r="B214" s="32"/>
      <c r="C214" s="32"/>
      <c r="D214" s="32"/>
      <c r="E214" s="32"/>
      <c r="F214" s="32"/>
      <c r="G214" s="32"/>
      <c r="H214" s="32"/>
    </row>
    <row r="215" spans="1:8" ht="12.75">
      <c r="A215" s="32"/>
      <c r="B215" s="32"/>
      <c r="C215" s="32"/>
      <c r="D215" s="32"/>
      <c r="E215" s="32"/>
      <c r="F215" s="32"/>
      <c r="G215" s="32"/>
      <c r="H215" s="32"/>
    </row>
    <row r="216" spans="1:8" ht="12.75">
      <c r="A216" s="32"/>
      <c r="B216" s="32"/>
      <c r="C216" s="32"/>
      <c r="D216" s="32"/>
      <c r="E216" s="32"/>
      <c r="F216" s="32"/>
      <c r="G216" s="32"/>
      <c r="H216" s="32"/>
    </row>
    <row r="217" spans="1:8" ht="12.75">
      <c r="A217" s="32"/>
      <c r="B217" s="32"/>
      <c r="C217" s="32"/>
      <c r="D217" s="32"/>
      <c r="E217" s="32"/>
      <c r="F217" s="32"/>
      <c r="G217" s="32"/>
      <c r="H217" s="32"/>
    </row>
    <row r="218" spans="1:8" ht="12.75">
      <c r="A218" s="32"/>
      <c r="B218" s="32"/>
      <c r="C218" s="32"/>
      <c r="D218" s="32"/>
      <c r="E218" s="32"/>
      <c r="F218" s="32"/>
      <c r="G218" s="32"/>
      <c r="H218" s="32"/>
    </row>
    <row r="219" spans="1:8" ht="12.75">
      <c r="A219" s="32"/>
      <c r="B219" s="32"/>
      <c r="C219" s="32"/>
      <c r="D219" s="32"/>
      <c r="E219" s="32"/>
      <c r="F219" s="32"/>
      <c r="G219" s="32"/>
      <c r="H219" s="32"/>
    </row>
    <row r="220" spans="1:8" ht="12.75">
      <c r="A220" s="32"/>
      <c r="B220" s="32"/>
      <c r="C220" s="32"/>
      <c r="D220" s="32"/>
      <c r="E220" s="32"/>
      <c r="F220" s="32"/>
      <c r="G220" s="32"/>
      <c r="H220" s="32"/>
    </row>
    <row r="221" spans="1:8" ht="12.75">
      <c r="A221" s="32"/>
      <c r="B221" s="32"/>
      <c r="C221" s="32"/>
      <c r="D221" s="32"/>
      <c r="E221" s="32"/>
      <c r="F221" s="32"/>
      <c r="G221" s="32"/>
      <c r="H221" s="32"/>
    </row>
    <row r="222" spans="1:8" ht="12.75">
      <c r="A222" s="32"/>
      <c r="B222" s="32"/>
      <c r="C222" s="32"/>
      <c r="D222" s="32"/>
      <c r="E222" s="32"/>
      <c r="F222" s="32"/>
      <c r="G222" s="32"/>
      <c r="H222" s="32"/>
    </row>
    <row r="223" spans="1:8" ht="12.75">
      <c r="A223" s="32"/>
      <c r="B223" s="32"/>
      <c r="C223" s="32"/>
      <c r="D223" s="32"/>
      <c r="E223" s="32"/>
      <c r="F223" s="32"/>
      <c r="G223" s="32"/>
      <c r="H223" s="32"/>
    </row>
    <row r="224" spans="1:8" ht="12.75">
      <c r="A224" s="32"/>
      <c r="B224" s="32"/>
      <c r="C224" s="32"/>
      <c r="D224" s="32"/>
      <c r="E224" s="32"/>
      <c r="F224" s="32"/>
      <c r="G224" s="32"/>
      <c r="H224" s="32"/>
    </row>
    <row r="225" spans="1:8" ht="12.75">
      <c r="A225" s="32"/>
      <c r="B225" s="32"/>
      <c r="C225" s="32"/>
      <c r="D225" s="32"/>
      <c r="E225" s="32"/>
      <c r="F225" s="32"/>
      <c r="G225" s="32"/>
      <c r="H225" s="32"/>
    </row>
    <row r="226" spans="1:8" ht="12.75">
      <c r="A226" s="32"/>
      <c r="B226" s="32"/>
      <c r="C226" s="32"/>
      <c r="D226" s="32"/>
      <c r="E226" s="32"/>
      <c r="F226" s="32"/>
      <c r="G226" s="32"/>
      <c r="H226" s="32"/>
    </row>
    <row r="227" spans="1:8" ht="12.75">
      <c r="A227" s="32"/>
      <c r="B227" s="32"/>
      <c r="C227" s="32"/>
      <c r="D227" s="32"/>
      <c r="E227" s="32"/>
      <c r="F227" s="32"/>
      <c r="G227" s="32"/>
      <c r="H227" s="32"/>
    </row>
    <row r="228" spans="1:8" ht="12.75">
      <c r="A228" s="32"/>
      <c r="B228" s="32"/>
      <c r="C228" s="32"/>
      <c r="D228" s="32"/>
      <c r="E228" s="32"/>
      <c r="F228" s="32"/>
      <c r="G228" s="32"/>
      <c r="H228" s="32"/>
    </row>
    <row r="229" spans="1:8" ht="12.75">
      <c r="A229" s="32"/>
      <c r="B229" s="32"/>
      <c r="C229" s="32"/>
      <c r="D229" s="32"/>
      <c r="E229" s="32"/>
      <c r="F229" s="32"/>
      <c r="G229" s="32"/>
      <c r="H229" s="32"/>
    </row>
    <row r="230" spans="1:8" ht="12.75">
      <c r="A230" s="32"/>
      <c r="B230" s="32"/>
      <c r="C230" s="32"/>
      <c r="D230" s="32"/>
      <c r="E230" s="32"/>
      <c r="F230" s="32"/>
      <c r="G230" s="32"/>
      <c r="H230" s="32"/>
    </row>
    <row r="231" spans="1:8" ht="12.75">
      <c r="A231" s="32"/>
      <c r="B231" s="32"/>
      <c r="C231" s="32"/>
      <c r="D231" s="32"/>
      <c r="E231" s="32"/>
      <c r="F231" s="32"/>
      <c r="G231" s="32"/>
      <c r="H231" s="32"/>
    </row>
    <row r="232" spans="1:8" ht="12.75">
      <c r="A232" s="32"/>
      <c r="B232" s="32"/>
      <c r="C232" s="32"/>
      <c r="D232" s="32"/>
      <c r="E232" s="32"/>
      <c r="F232" s="32"/>
      <c r="G232" s="32"/>
      <c r="H232" s="32"/>
    </row>
    <row r="233" spans="1:8" ht="12.75">
      <c r="A233" s="32"/>
      <c r="B233" s="32"/>
      <c r="C233" s="32"/>
      <c r="D233" s="32"/>
      <c r="E233" s="32"/>
      <c r="F233" s="32"/>
      <c r="G233" s="32"/>
      <c r="H233" s="32"/>
    </row>
    <row r="234" spans="1:8" ht="12.75">
      <c r="A234" s="32"/>
      <c r="B234" s="32"/>
      <c r="C234" s="32"/>
      <c r="D234" s="32"/>
      <c r="E234" s="32"/>
      <c r="F234" s="32"/>
      <c r="G234" s="32"/>
      <c r="H234" s="32"/>
    </row>
    <row r="235" spans="1:8" ht="12.75">
      <c r="A235" s="32"/>
      <c r="B235" s="32"/>
      <c r="C235" s="32"/>
      <c r="D235" s="32"/>
      <c r="E235" s="32"/>
      <c r="F235" s="32"/>
      <c r="G235" s="32"/>
      <c r="H235" s="32"/>
    </row>
    <row r="236" spans="1:8" ht="12.75">
      <c r="A236" s="32"/>
      <c r="B236" s="32"/>
      <c r="C236" s="32"/>
      <c r="D236" s="32"/>
      <c r="E236" s="32"/>
      <c r="F236" s="32"/>
      <c r="G236" s="32"/>
      <c r="H236" s="32"/>
    </row>
    <row r="237" spans="1:8" ht="12.75">
      <c r="A237" s="32"/>
      <c r="B237" s="32"/>
      <c r="C237" s="32"/>
      <c r="D237" s="32"/>
      <c r="E237" s="32"/>
      <c r="F237" s="32"/>
      <c r="G237" s="32"/>
      <c r="H237" s="32"/>
    </row>
    <row r="238" spans="1:8" ht="12.75">
      <c r="A238" s="32"/>
      <c r="B238" s="32"/>
      <c r="C238" s="32"/>
      <c r="D238" s="32"/>
      <c r="E238" s="32"/>
      <c r="F238" s="32"/>
      <c r="G238" s="32"/>
      <c r="H238" s="32"/>
    </row>
    <row r="239" spans="1:8" ht="12.75">
      <c r="A239" s="32"/>
      <c r="B239" s="32"/>
      <c r="C239" s="32"/>
      <c r="D239" s="32"/>
      <c r="E239" s="32"/>
      <c r="F239" s="32"/>
      <c r="G239" s="32"/>
      <c r="H239" s="32"/>
    </row>
    <row r="240" spans="1:8" ht="12.75">
      <c r="A240" s="32"/>
      <c r="B240" s="32"/>
      <c r="C240" s="32"/>
      <c r="D240" s="32"/>
      <c r="E240" s="32"/>
      <c r="F240" s="32"/>
      <c r="G240" s="32"/>
      <c r="H240" s="32"/>
    </row>
    <row r="241" spans="1:8" ht="12.75">
      <c r="A241" s="32"/>
      <c r="B241" s="32"/>
      <c r="C241" s="32"/>
      <c r="D241" s="32"/>
      <c r="E241" s="32"/>
      <c r="F241" s="32"/>
      <c r="G241" s="32"/>
      <c r="H241" s="32"/>
    </row>
    <row r="242" spans="1:8" ht="12.75">
      <c r="A242" s="32"/>
      <c r="B242" s="32"/>
      <c r="C242" s="32"/>
      <c r="D242" s="32"/>
      <c r="E242" s="32"/>
      <c r="F242" s="32"/>
      <c r="G242" s="32"/>
      <c r="H242" s="32"/>
    </row>
    <row r="243" spans="1:8" ht="12.75">
      <c r="A243" s="32"/>
      <c r="B243" s="32"/>
      <c r="C243" s="32"/>
      <c r="D243" s="32"/>
      <c r="E243" s="32"/>
      <c r="F243" s="32"/>
      <c r="G243" s="32"/>
      <c r="H243" s="32"/>
    </row>
    <row r="244" spans="1:8" ht="12.75">
      <c r="A244" s="32"/>
      <c r="B244" s="32"/>
      <c r="C244" s="32"/>
      <c r="D244" s="32"/>
      <c r="E244" s="32"/>
      <c r="F244" s="32"/>
      <c r="G244" s="32"/>
      <c r="H244" s="32"/>
    </row>
    <row r="245" spans="1:8" ht="12.75">
      <c r="A245" s="32"/>
      <c r="B245" s="32"/>
      <c r="C245" s="32"/>
      <c r="D245" s="32"/>
      <c r="E245" s="32"/>
      <c r="F245" s="32"/>
      <c r="G245" s="32"/>
      <c r="H245" s="32"/>
    </row>
    <row r="246" spans="1:8" ht="12.75">
      <c r="A246" s="32"/>
      <c r="B246" s="32"/>
      <c r="C246" s="32"/>
      <c r="D246" s="32"/>
      <c r="E246" s="32"/>
      <c r="F246" s="32"/>
      <c r="G246" s="32"/>
      <c r="H246" s="32"/>
    </row>
    <row r="247" spans="1:8" ht="12.75">
      <c r="A247" s="32"/>
      <c r="B247" s="32"/>
      <c r="C247" s="32"/>
      <c r="D247" s="32"/>
      <c r="E247" s="32"/>
      <c r="F247" s="32"/>
      <c r="G247" s="32"/>
      <c r="H247" s="32"/>
    </row>
    <row r="248" spans="1:8" ht="12.75">
      <c r="A248" s="32"/>
      <c r="B248" s="32"/>
      <c r="C248" s="32"/>
      <c r="D248" s="32"/>
      <c r="E248" s="32"/>
      <c r="F248" s="32"/>
      <c r="G248" s="32"/>
      <c r="H248" s="32"/>
    </row>
    <row r="249" spans="1:8" ht="12.75">
      <c r="A249" s="32"/>
      <c r="B249" s="32"/>
      <c r="C249" s="32"/>
      <c r="D249" s="32"/>
      <c r="E249" s="32"/>
      <c r="F249" s="32"/>
      <c r="G249" s="32"/>
      <c r="H249" s="32"/>
    </row>
    <row r="250" spans="1:8" ht="12.75">
      <c r="A250" s="32"/>
      <c r="B250" s="32"/>
      <c r="C250" s="32"/>
      <c r="D250" s="32"/>
      <c r="E250" s="32"/>
      <c r="F250" s="32"/>
      <c r="G250" s="32"/>
      <c r="H250" s="32"/>
    </row>
    <row r="251" spans="1:8" ht="12.75">
      <c r="A251" s="32"/>
      <c r="B251" s="32"/>
      <c r="C251" s="32"/>
      <c r="D251" s="32"/>
      <c r="E251" s="32"/>
      <c r="F251" s="32"/>
      <c r="G251" s="32"/>
      <c r="H251" s="32"/>
    </row>
    <row r="252" spans="1:8" ht="12.75">
      <c r="A252" s="32"/>
      <c r="B252" s="32"/>
      <c r="C252" s="32"/>
      <c r="D252" s="32"/>
      <c r="E252" s="32"/>
      <c r="F252" s="32"/>
      <c r="G252" s="32"/>
      <c r="H252" s="32"/>
    </row>
    <row r="253" spans="1:8" ht="12.75">
      <c r="A253" s="32"/>
      <c r="B253" s="32"/>
      <c r="C253" s="32"/>
      <c r="D253" s="32"/>
      <c r="E253" s="32"/>
      <c r="F253" s="32"/>
      <c r="G253" s="32"/>
      <c r="H253" s="32"/>
    </row>
    <row r="254" spans="1:8" ht="12.75">
      <c r="A254" s="32"/>
      <c r="B254" s="32"/>
      <c r="C254" s="32"/>
      <c r="D254" s="32"/>
      <c r="E254" s="32"/>
      <c r="F254" s="32"/>
      <c r="G254" s="32"/>
      <c r="H254" s="32"/>
    </row>
    <row r="255" spans="1:8" ht="12.75">
      <c r="A255" s="32"/>
      <c r="B255" s="32"/>
      <c r="C255" s="32"/>
      <c r="D255" s="32"/>
      <c r="E255" s="32"/>
      <c r="F255" s="32"/>
      <c r="G255" s="32"/>
      <c r="H255" s="32"/>
    </row>
    <row r="256" spans="1:8" ht="12.75">
      <c r="A256" s="32"/>
      <c r="B256" s="32"/>
      <c r="C256" s="32"/>
      <c r="D256" s="32"/>
      <c r="E256" s="32"/>
      <c r="F256" s="32"/>
      <c r="G256" s="32"/>
      <c r="H256" s="32"/>
    </row>
    <row r="257" spans="1:8" ht="12.75">
      <c r="A257" s="32"/>
      <c r="B257" s="32"/>
      <c r="C257" s="32"/>
      <c r="D257" s="32"/>
      <c r="E257" s="32"/>
      <c r="F257" s="32"/>
      <c r="G257" s="32"/>
      <c r="H257" s="32"/>
    </row>
    <row r="258" spans="1:8" ht="12.75">
      <c r="A258" s="32"/>
      <c r="B258" s="32"/>
      <c r="C258" s="32"/>
      <c r="D258" s="32"/>
      <c r="E258" s="32"/>
      <c r="F258" s="32"/>
      <c r="G258" s="32"/>
      <c r="H258" s="32"/>
    </row>
    <row r="259" spans="1:8" ht="12.75">
      <c r="A259" s="32"/>
      <c r="B259" s="32"/>
      <c r="C259" s="32"/>
      <c r="D259" s="32"/>
      <c r="E259" s="32"/>
      <c r="F259" s="32"/>
      <c r="G259" s="32"/>
      <c r="H259" s="32"/>
    </row>
    <row r="260" spans="1:8" ht="12.75">
      <c r="A260" s="32"/>
      <c r="B260" s="32"/>
      <c r="C260" s="32"/>
      <c r="D260" s="32"/>
      <c r="E260" s="32"/>
      <c r="F260" s="32"/>
      <c r="G260" s="32"/>
      <c r="H260" s="32"/>
    </row>
    <row r="261" spans="1:8" ht="12.75">
      <c r="A261" s="32"/>
      <c r="B261" s="32"/>
      <c r="C261" s="32"/>
      <c r="D261" s="32"/>
      <c r="E261" s="32"/>
      <c r="F261" s="32"/>
      <c r="G261" s="32"/>
      <c r="H261" s="32"/>
    </row>
    <row r="262" spans="1:8" ht="12.75">
      <c r="A262" s="32"/>
      <c r="B262" s="32"/>
      <c r="C262" s="32"/>
      <c r="D262" s="32"/>
      <c r="E262" s="32"/>
      <c r="F262" s="32"/>
      <c r="G262" s="32"/>
      <c r="H262" s="32"/>
    </row>
    <row r="263" spans="1:8" ht="12.75">
      <c r="A263" s="32"/>
      <c r="B263" s="32"/>
      <c r="C263" s="32"/>
      <c r="D263" s="32"/>
      <c r="E263" s="32"/>
      <c r="F263" s="32"/>
      <c r="G263" s="32"/>
      <c r="H263" s="32"/>
    </row>
    <row r="264" spans="1:8" ht="12.75">
      <c r="A264" s="32"/>
      <c r="B264" s="32"/>
      <c r="C264" s="32"/>
      <c r="D264" s="32"/>
      <c r="E264" s="32"/>
      <c r="F264" s="32"/>
      <c r="G264" s="32"/>
      <c r="H264" s="32"/>
    </row>
    <row r="265" spans="1:8" ht="12.75">
      <c r="A265" s="32"/>
      <c r="B265" s="32"/>
      <c r="C265" s="32"/>
      <c r="D265" s="32"/>
      <c r="E265" s="32"/>
      <c r="F265" s="32"/>
      <c r="G265" s="32"/>
      <c r="H265" s="32"/>
    </row>
    <row r="266" spans="1:8" ht="12.75">
      <c r="A266" s="32"/>
      <c r="B266" s="32"/>
      <c r="C266" s="32"/>
      <c r="D266" s="32"/>
      <c r="E266" s="32"/>
      <c r="F266" s="32"/>
      <c r="G266" s="32"/>
      <c r="H266" s="32"/>
    </row>
    <row r="267" spans="1:8" ht="12.75">
      <c r="A267" s="32"/>
      <c r="B267" s="32"/>
      <c r="C267" s="32"/>
      <c r="D267" s="32"/>
      <c r="E267" s="32"/>
      <c r="F267" s="32"/>
      <c r="G267" s="32"/>
      <c r="H267" s="32"/>
    </row>
    <row r="268" spans="1:8" ht="12.75">
      <c r="A268" s="32"/>
      <c r="B268" s="32"/>
      <c r="C268" s="32"/>
      <c r="D268" s="32"/>
      <c r="E268" s="32"/>
      <c r="F268" s="32"/>
      <c r="G268" s="32"/>
      <c r="H268" s="32"/>
    </row>
    <row r="269" spans="1:8" ht="12.75">
      <c r="A269" s="32"/>
      <c r="B269" s="32"/>
      <c r="C269" s="32"/>
      <c r="D269" s="32"/>
      <c r="E269" s="32"/>
      <c r="F269" s="32"/>
      <c r="G269" s="32"/>
      <c r="H269" s="32"/>
    </row>
    <row r="270" spans="1:8" ht="12.75">
      <c r="A270" s="32"/>
      <c r="B270" s="32"/>
      <c r="C270" s="32"/>
      <c r="D270" s="32"/>
      <c r="E270" s="32"/>
      <c r="F270" s="32"/>
      <c r="G270" s="32"/>
      <c r="H270" s="32"/>
    </row>
    <row r="271" spans="1:8" ht="12.75">
      <c r="A271" s="32"/>
      <c r="B271" s="32"/>
      <c r="C271" s="32"/>
      <c r="D271" s="32"/>
      <c r="E271" s="32"/>
      <c r="F271" s="32"/>
      <c r="G271" s="32"/>
      <c r="H271" s="32"/>
    </row>
    <row r="272" spans="1:8" ht="12.75">
      <c r="A272" s="32"/>
      <c r="B272" s="32"/>
      <c r="C272" s="32"/>
      <c r="D272" s="32"/>
      <c r="E272" s="32"/>
      <c r="F272" s="32"/>
      <c r="G272" s="32"/>
      <c r="H272" s="32"/>
    </row>
    <row r="273" spans="1:8" ht="12.75">
      <c r="A273" s="32"/>
      <c r="B273" s="32"/>
      <c r="C273" s="32"/>
      <c r="D273" s="32"/>
      <c r="E273" s="32"/>
      <c r="F273" s="32"/>
      <c r="G273" s="32"/>
      <c r="H273" s="32"/>
    </row>
    <row r="274" spans="1:8" ht="12.75">
      <c r="A274" s="32"/>
      <c r="B274" s="32"/>
      <c r="C274" s="32"/>
      <c r="D274" s="32"/>
      <c r="E274" s="32"/>
      <c r="F274" s="32"/>
      <c r="G274" s="32"/>
      <c r="H274" s="32"/>
    </row>
    <row r="275" spans="1:8" ht="12.75">
      <c r="A275" s="32"/>
      <c r="B275" s="32"/>
      <c r="C275" s="32"/>
      <c r="D275" s="32"/>
      <c r="E275" s="32"/>
      <c r="F275" s="32"/>
      <c r="G275" s="32"/>
      <c r="H275" s="32"/>
    </row>
    <row r="276" spans="1:8" ht="12.75">
      <c r="A276" s="32"/>
      <c r="B276" s="32"/>
      <c r="C276" s="32"/>
      <c r="D276" s="32"/>
      <c r="E276" s="32"/>
      <c r="F276" s="32"/>
      <c r="G276" s="32"/>
      <c r="H276" s="32"/>
    </row>
    <row r="277" spans="1:8" ht="12.75">
      <c r="A277" s="32"/>
      <c r="B277" s="32"/>
      <c r="C277" s="32"/>
      <c r="D277" s="32"/>
      <c r="E277" s="32"/>
      <c r="F277" s="32"/>
      <c r="G277" s="32"/>
      <c r="H277" s="32"/>
    </row>
    <row r="278" spans="1:8" ht="12.75">
      <c r="A278" s="32"/>
      <c r="B278" s="32"/>
      <c r="C278" s="32"/>
      <c r="D278" s="32"/>
      <c r="E278" s="32"/>
      <c r="F278" s="32"/>
      <c r="G278" s="32"/>
      <c r="H278" s="32"/>
    </row>
    <row r="279" spans="1:8" ht="12.75">
      <c r="A279" s="32"/>
      <c r="B279" s="32"/>
      <c r="C279" s="32"/>
      <c r="D279" s="32"/>
      <c r="E279" s="32"/>
      <c r="F279" s="32"/>
      <c r="G279" s="32"/>
      <c r="H279" s="32"/>
    </row>
    <row r="280" spans="1:8" ht="12.75">
      <c r="A280" s="32"/>
      <c r="B280" s="32"/>
      <c r="C280" s="32"/>
      <c r="D280" s="32"/>
      <c r="E280" s="32"/>
      <c r="F280" s="32"/>
      <c r="G280" s="32"/>
      <c r="H280" s="32"/>
    </row>
    <row r="281" spans="1:8" ht="12.75">
      <c r="A281" s="32"/>
      <c r="B281" s="32"/>
      <c r="C281" s="32"/>
      <c r="D281" s="32"/>
      <c r="E281" s="32"/>
      <c r="F281" s="32"/>
      <c r="G281" s="32"/>
      <c r="H281" s="32"/>
    </row>
    <row r="282" spans="1:8" ht="12.75">
      <c r="A282" s="32"/>
      <c r="B282" s="32"/>
      <c r="C282" s="32"/>
      <c r="D282" s="32"/>
      <c r="E282" s="32"/>
      <c r="F282" s="32"/>
      <c r="G282" s="32"/>
      <c r="H282" s="32"/>
    </row>
    <row r="283" spans="1:8" ht="12.75">
      <c r="A283" s="32"/>
      <c r="B283" s="32"/>
      <c r="C283" s="32"/>
      <c r="D283" s="32"/>
      <c r="E283" s="32"/>
      <c r="F283" s="32"/>
      <c r="G283" s="32"/>
      <c r="H283" s="32"/>
    </row>
    <row r="284" spans="1:8" ht="12.75">
      <c r="A284" s="32"/>
      <c r="B284" s="32"/>
      <c r="C284" s="32"/>
      <c r="D284" s="32"/>
      <c r="E284" s="32"/>
      <c r="F284" s="32"/>
      <c r="G284" s="32"/>
      <c r="H284" s="32"/>
    </row>
    <row r="285" spans="1:8" ht="12.75">
      <c r="A285" s="32"/>
      <c r="B285" s="32"/>
      <c r="C285" s="32"/>
      <c r="D285" s="32"/>
      <c r="E285" s="32"/>
      <c r="F285" s="32"/>
      <c r="G285" s="32"/>
      <c r="H285" s="32"/>
    </row>
    <row r="286" spans="1:8" ht="12.75">
      <c r="A286" s="32"/>
      <c r="B286" s="32"/>
      <c r="C286" s="32"/>
      <c r="D286" s="32"/>
      <c r="E286" s="32"/>
      <c r="F286" s="32"/>
      <c r="G286" s="32"/>
      <c r="H286" s="32"/>
    </row>
    <row r="287" spans="1:8" ht="12.75">
      <c r="A287" s="32"/>
      <c r="B287" s="32"/>
      <c r="C287" s="32"/>
      <c r="D287" s="32"/>
      <c r="E287" s="32"/>
      <c r="F287" s="32"/>
      <c r="G287" s="32"/>
      <c r="H287" s="32"/>
    </row>
    <row r="288" spans="1:8" ht="12.75">
      <c r="A288" s="32"/>
      <c r="B288" s="32"/>
      <c r="C288" s="32"/>
      <c r="D288" s="32"/>
      <c r="E288" s="32"/>
      <c r="F288" s="32"/>
      <c r="G288" s="32"/>
      <c r="H288" s="32"/>
    </row>
    <row r="289" spans="1:8" ht="12.75">
      <c r="A289" s="32"/>
      <c r="B289" s="32"/>
      <c r="C289" s="32"/>
      <c r="D289" s="32"/>
      <c r="E289" s="32"/>
      <c r="F289" s="32"/>
      <c r="G289" s="32"/>
      <c r="H289" s="32"/>
    </row>
    <row r="290" spans="1:8" ht="12.75">
      <c r="A290" s="32"/>
      <c r="B290" s="32"/>
      <c r="C290" s="32"/>
      <c r="D290" s="32"/>
      <c r="E290" s="32"/>
      <c r="F290" s="32"/>
      <c r="G290" s="32"/>
      <c r="H290" s="32"/>
    </row>
  </sheetData>
  <sheetProtection/>
  <mergeCells count="18">
    <mergeCell ref="A61:B61"/>
    <mergeCell ref="J9:Q12"/>
    <mergeCell ref="A60:B60"/>
    <mergeCell ref="R9:X12"/>
    <mergeCell ref="A59:G59"/>
    <mergeCell ref="C9:D10"/>
    <mergeCell ref="C57:D57"/>
    <mergeCell ref="A57:B57"/>
    <mergeCell ref="A58:B58"/>
    <mergeCell ref="C58:D58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5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68"/>
  <sheetViews>
    <sheetView view="pageBreakPreview" zoomScale="75" zoomScaleSheetLayoutView="75" zoomScalePageLayoutView="0" workbookViewId="0" topLeftCell="A19">
      <selection activeCell="AG19" sqref="AG1:AP16384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2.75390625" style="0" customWidth="1"/>
    <col min="4" max="4" width="11.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2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57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1442.8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AG13*6*AH13</f>
        <v>18525.552</v>
      </c>
      <c r="F13" s="22">
        <f>E13</f>
        <v>18525.552</v>
      </c>
      <c r="G13" s="22">
        <f aca="true" t="shared" si="1" ref="G13:G18">AG13*AI13*12</f>
        <v>19564.368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1442.8</v>
      </c>
      <c r="K13">
        <v>6</v>
      </c>
      <c r="L13">
        <v>2</v>
      </c>
      <c r="M13">
        <v>4</v>
      </c>
      <c r="N13" s="7">
        <f aca="true" t="shared" si="4" ref="N13:N18">C13*J13*K13</f>
        <v>9089.64</v>
      </c>
      <c r="O13" s="7" t="e">
        <f>J13*#REF!*L13</f>
        <v>#REF!</v>
      </c>
      <c r="P13" s="7">
        <f aca="true" t="shared" si="5" ref="P13:P18">D13*J13*M13</f>
        <v>6290.608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9089.64</v>
      </c>
      <c r="W13">
        <f aca="true" t="shared" si="8" ref="W13:W18">U13*S13*J13</f>
        <v>9435.912</v>
      </c>
      <c r="X13">
        <f aca="true" t="shared" si="9" ref="X13:X18">SUM(V13:W13)</f>
        <v>18525.552</v>
      </c>
      <c r="AG13" s="56">
        <f>C7</f>
        <v>1442.8</v>
      </c>
      <c r="AH13" s="5">
        <f aca="true" t="shared" si="10" ref="AH13:AH18"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23546.495999999996</v>
      </c>
      <c r="F14" s="22">
        <f>E14</f>
        <v>23546.495999999996</v>
      </c>
      <c r="G14" s="22">
        <f t="shared" si="1"/>
        <v>25104.72</v>
      </c>
      <c r="H14" s="23">
        <f t="shared" si="2"/>
        <v>1.3964148527483002</v>
      </c>
      <c r="I14" s="6">
        <f t="shared" si="3"/>
        <v>1.4900768245776</v>
      </c>
      <c r="J14" s="8">
        <f>J13</f>
        <v>1442.8</v>
      </c>
      <c r="K14">
        <v>6</v>
      </c>
      <c r="L14">
        <v>2</v>
      </c>
      <c r="M14">
        <v>4</v>
      </c>
      <c r="N14" s="7">
        <f t="shared" si="4"/>
        <v>11513.544</v>
      </c>
      <c r="O14" s="7" t="e">
        <f>J14*#REF!*L14</f>
        <v>#REF!</v>
      </c>
      <c r="P14" s="7">
        <f t="shared" si="5"/>
        <v>8021.967999999999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11513.544</v>
      </c>
      <c r="W14">
        <f t="shared" si="8"/>
        <v>12032.952</v>
      </c>
      <c r="X14">
        <f t="shared" si="9"/>
        <v>23546.496</v>
      </c>
      <c r="AG14">
        <f>AG13</f>
        <v>1442.8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2423.904</v>
      </c>
      <c r="F15" s="22">
        <f>E15</f>
        <v>2423.904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1442.8</v>
      </c>
      <c r="K15">
        <v>6</v>
      </c>
      <c r="L15">
        <v>2</v>
      </c>
      <c r="M15">
        <v>4</v>
      </c>
      <c r="N15" s="7">
        <f t="shared" si="4"/>
        <v>1125.384</v>
      </c>
      <c r="O15" s="7" t="e">
        <f>J15*#REF!*L15</f>
        <v>#REF!</v>
      </c>
      <c r="P15" s="7">
        <f t="shared" si="5"/>
        <v>865.68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1125.384</v>
      </c>
      <c r="W15">
        <f t="shared" si="8"/>
        <v>0</v>
      </c>
      <c r="X15">
        <f t="shared" si="9"/>
        <v>1125.384</v>
      </c>
      <c r="AG15">
        <f>AG14</f>
        <v>1442.8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13937.447999999999</v>
      </c>
      <c r="F16" s="22">
        <f>E16</f>
        <v>13937.447999999999</v>
      </c>
      <c r="G16" s="22">
        <f t="shared" si="1"/>
        <v>14197.152</v>
      </c>
      <c r="H16" s="23">
        <f t="shared" si="2"/>
        <v>0.8294494238129001</v>
      </c>
      <c r="I16" s="6">
        <f t="shared" si="3"/>
        <v>0.8850832266288</v>
      </c>
      <c r="J16" s="8">
        <f>J15</f>
        <v>1442.8</v>
      </c>
      <c r="K16">
        <v>6</v>
      </c>
      <c r="L16">
        <v>2</v>
      </c>
      <c r="M16">
        <v>4</v>
      </c>
      <c r="N16" s="7">
        <f t="shared" si="4"/>
        <v>6838.872000000001</v>
      </c>
      <c r="O16" s="7" t="e">
        <f>J16*#REF!*L16</f>
        <v>#REF!</v>
      </c>
      <c r="P16" s="7">
        <f t="shared" si="5"/>
        <v>4732.384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6838.872000000001</v>
      </c>
      <c r="W16">
        <f t="shared" si="8"/>
        <v>7098.576</v>
      </c>
      <c r="X16">
        <f t="shared" si="9"/>
        <v>13937.448</v>
      </c>
      <c r="AG16">
        <f>AG15</f>
        <v>1442.8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21468.863999999998</v>
      </c>
      <c r="F17" s="22">
        <f>E17</f>
        <v>21468.863999999998</v>
      </c>
      <c r="G17" s="22">
        <f t="shared" si="1"/>
        <v>21468.863999999998</v>
      </c>
      <c r="H17" s="23">
        <f t="shared" si="2"/>
        <v>1.3019206145924</v>
      </c>
      <c r="I17" s="6">
        <f t="shared" si="3"/>
        <v>1.3892445582528</v>
      </c>
      <c r="J17" s="8">
        <f>J16</f>
        <v>1442.8</v>
      </c>
      <c r="K17">
        <v>6</v>
      </c>
      <c r="L17">
        <v>2</v>
      </c>
      <c r="M17">
        <v>4</v>
      </c>
      <c r="N17" s="7">
        <f t="shared" si="4"/>
        <v>10734.431999999999</v>
      </c>
      <c r="O17" s="7" t="e">
        <f>J17*#REF!*L17</f>
        <v>#REF!</v>
      </c>
      <c r="P17" s="7">
        <f t="shared" si="5"/>
        <v>7156.288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10734.431999999999</v>
      </c>
      <c r="W17">
        <f t="shared" si="8"/>
        <v>10734.431999999999</v>
      </c>
      <c r="X17">
        <f t="shared" si="9"/>
        <v>21468.863999999998</v>
      </c>
      <c r="AG17">
        <f>AG16</f>
        <v>1442.8</v>
      </c>
      <c r="AH17" s="5">
        <f t="shared" si="10"/>
        <v>2.48</v>
      </c>
      <c r="AI17" s="46">
        <v>1.24</v>
      </c>
    </row>
    <row r="18" spans="1:35" ht="93.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75141.02399999999</v>
      </c>
      <c r="F18" s="60">
        <f>F20+F21+F23+F49+F51+F53+F54+F56+F58</f>
        <v>18291.899999999998</v>
      </c>
      <c r="G18" s="22">
        <f t="shared" si="1"/>
        <v>82066.464</v>
      </c>
      <c r="H18" s="23">
        <f t="shared" si="2"/>
        <v>4.4202304737371</v>
      </c>
      <c r="I18" s="6">
        <f t="shared" si="3"/>
        <v>4.7167093469712</v>
      </c>
      <c r="J18" s="8">
        <f>J17</f>
        <v>1442.8</v>
      </c>
      <c r="K18">
        <v>6</v>
      </c>
      <c r="L18">
        <v>2</v>
      </c>
      <c r="M18">
        <v>4</v>
      </c>
      <c r="N18" s="7">
        <f t="shared" si="4"/>
        <v>36445.128</v>
      </c>
      <c r="O18" s="7" t="e">
        <f>J18*#REF!*L18</f>
        <v>#REF!</v>
      </c>
      <c r="P18" s="7">
        <f t="shared" si="5"/>
        <v>25797.264000000003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36445.128</v>
      </c>
      <c r="W18">
        <f t="shared" si="8"/>
        <v>39994.416</v>
      </c>
      <c r="X18">
        <f t="shared" si="9"/>
        <v>76439.544</v>
      </c>
      <c r="AG18">
        <f>AG17</f>
        <v>1442.8</v>
      </c>
      <c r="AH18" s="5">
        <f t="shared" si="10"/>
        <v>8.68</v>
      </c>
      <c r="AI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 customHeight="1">
      <c r="A20" s="21"/>
      <c r="B20" s="20" t="s">
        <v>290</v>
      </c>
      <c r="C20" s="22"/>
      <c r="D20" s="22"/>
      <c r="E20" s="22"/>
      <c r="F20" s="60">
        <v>5815.6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37.5">
      <c r="A21" s="21"/>
      <c r="B21" s="20" t="s">
        <v>291</v>
      </c>
      <c r="C21" s="22"/>
      <c r="D21" s="22"/>
      <c r="E21" s="22"/>
      <c r="F21" s="60">
        <v>2863.13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44" t="s">
        <v>85</v>
      </c>
      <c r="C22" s="22"/>
      <c r="D22" s="22"/>
      <c r="E22" s="22"/>
      <c r="F22" s="60"/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20" t="s">
        <v>292</v>
      </c>
      <c r="C23" s="22"/>
      <c r="D23" s="22"/>
      <c r="E23" s="22"/>
      <c r="F23" s="60">
        <v>319.16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 customHeight="1">
      <c r="A24" s="21"/>
      <c r="B24" s="44" t="s">
        <v>89</v>
      </c>
      <c r="C24" s="22"/>
      <c r="D24" s="22"/>
      <c r="E24" s="22"/>
      <c r="F24" s="60"/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 hidden="1">
      <c r="A25" s="21"/>
      <c r="B25" s="20"/>
      <c r="C25" s="22"/>
      <c r="D25" s="22"/>
      <c r="E25" s="22"/>
      <c r="F25" s="60" t="s">
        <v>96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21.75" customHeight="1" hidden="1">
      <c r="A26" s="21"/>
      <c r="B26" s="20"/>
      <c r="C26" s="22"/>
      <c r="D26" s="22"/>
      <c r="E26" s="22"/>
      <c r="F26" s="60" t="s">
        <v>97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24" ht="18.75" hidden="1">
      <c r="A27" s="19"/>
      <c r="B27" s="29"/>
      <c r="C27" s="30"/>
      <c r="D27" s="30"/>
      <c r="E27" s="30"/>
      <c r="F27" s="60" t="s">
        <v>98</v>
      </c>
      <c r="G27" s="30"/>
      <c r="H27" s="23"/>
      <c r="I27" s="6"/>
      <c r="J27" s="8"/>
      <c r="K27">
        <v>6</v>
      </c>
      <c r="L27">
        <v>2</v>
      </c>
      <c r="M27">
        <v>4</v>
      </c>
      <c r="N27" s="7">
        <f>C27*J27*K27</f>
        <v>0</v>
      </c>
      <c r="O27" s="7" t="e">
        <f>J27*#REF!*L27</f>
        <v>#REF!</v>
      </c>
      <c r="P27" s="7">
        <f>D27*J27*M27</f>
        <v>0</v>
      </c>
      <c r="Q27" s="10"/>
      <c r="R27" s="5"/>
      <c r="V27">
        <f>J27*R27*U27</f>
        <v>0</v>
      </c>
      <c r="W27">
        <f>U27*S27*J27</f>
        <v>0</v>
      </c>
      <c r="X27">
        <f>SUM(V27:W27)</f>
        <v>0</v>
      </c>
    </row>
    <row r="28" spans="1:24" ht="18.75" hidden="1">
      <c r="A28" s="21"/>
      <c r="B28" s="29"/>
      <c r="C28" s="30"/>
      <c r="D28" s="30"/>
      <c r="E28" s="30"/>
      <c r="F28" s="60" t="s">
        <v>99</v>
      </c>
      <c r="G28" s="30"/>
      <c r="H28" s="23"/>
      <c r="I28" s="6"/>
      <c r="J28" s="8"/>
      <c r="K28">
        <v>6</v>
      </c>
      <c r="L28">
        <v>2</v>
      </c>
      <c r="M28">
        <v>4</v>
      </c>
      <c r="N28" s="7">
        <f>C28*J28*K28</f>
        <v>0</v>
      </c>
      <c r="O28" s="7" t="e">
        <f>J28*#REF!*L28</f>
        <v>#REF!</v>
      </c>
      <c r="P28" s="7">
        <f>D28*J28*M28</f>
        <v>0</v>
      </c>
      <c r="Q28" s="10"/>
      <c r="R28" s="5"/>
      <c r="V28">
        <f>J28*R28*U28</f>
        <v>0</v>
      </c>
      <c r="W28">
        <f>U28*S28*J28</f>
        <v>0</v>
      </c>
      <c r="X28">
        <f>SUM(V28:W28)</f>
        <v>0</v>
      </c>
    </row>
    <row r="29" spans="1:24" ht="18.75" hidden="1">
      <c r="A29" s="21"/>
      <c r="B29" s="31"/>
      <c r="C29" s="30"/>
      <c r="D29" s="30"/>
      <c r="E29" s="30"/>
      <c r="F29" s="60" t="s">
        <v>100</v>
      </c>
      <c r="G29" s="30"/>
      <c r="H29" s="23"/>
      <c r="I29" s="6"/>
      <c r="J29" s="8"/>
      <c r="K29">
        <v>6</v>
      </c>
      <c r="L29">
        <v>2</v>
      </c>
      <c r="M29">
        <v>4</v>
      </c>
      <c r="N29" s="7">
        <f>C29*J29*K29</f>
        <v>0</v>
      </c>
      <c r="O29" s="7" t="e">
        <f>J29*#REF!*L29</f>
        <v>#REF!</v>
      </c>
      <c r="P29" s="7">
        <f>D29*J29*M29</f>
        <v>0</v>
      </c>
      <c r="Q29" s="10"/>
      <c r="R29" s="5"/>
      <c r="V29">
        <f>J29*R29*U29</f>
        <v>0</v>
      </c>
      <c r="W29">
        <f>U29*S29*J29</f>
        <v>0</v>
      </c>
      <c r="X29">
        <f>SUM(V29:W29)</f>
        <v>0</v>
      </c>
    </row>
    <row r="30" spans="1:18" ht="18.75" hidden="1">
      <c r="A30" s="21"/>
      <c r="B30" s="31"/>
      <c r="C30" s="30"/>
      <c r="D30" s="30"/>
      <c r="E30" s="30"/>
      <c r="F30" s="60" t="s">
        <v>81</v>
      </c>
      <c r="G30" s="30"/>
      <c r="H30" s="23"/>
      <c r="I30" s="6"/>
      <c r="J30" s="8"/>
      <c r="N30" s="7"/>
      <c r="O30" s="7"/>
      <c r="P30" s="7"/>
      <c r="Q30" s="10"/>
      <c r="R30" s="5"/>
    </row>
    <row r="31" spans="1:18" ht="18.75" hidden="1">
      <c r="A31" s="21"/>
      <c r="B31" s="31"/>
      <c r="C31" s="30"/>
      <c r="D31" s="30"/>
      <c r="E31" s="30"/>
      <c r="F31" s="60" t="s">
        <v>90</v>
      </c>
      <c r="G31" s="30"/>
      <c r="H31" s="23"/>
      <c r="I31" s="6"/>
      <c r="J31" s="8"/>
      <c r="N31" s="7"/>
      <c r="O31" s="7"/>
      <c r="P31" s="7"/>
      <c r="Q31" s="10"/>
      <c r="R31" s="5"/>
    </row>
    <row r="32" spans="1:18" ht="18.75" hidden="1">
      <c r="A32" s="21"/>
      <c r="B32" s="31"/>
      <c r="C32" s="30"/>
      <c r="D32" s="30"/>
      <c r="E32" s="30"/>
      <c r="F32" s="60" t="s">
        <v>91</v>
      </c>
      <c r="G32" s="30"/>
      <c r="H32" s="23"/>
      <c r="I32" s="6"/>
      <c r="J32" s="8"/>
      <c r="N32" s="7"/>
      <c r="O32" s="7"/>
      <c r="P32" s="7"/>
      <c r="Q32" s="10"/>
      <c r="R32" s="5"/>
    </row>
    <row r="33" spans="1:18" ht="18.75" customHeight="1" hidden="1">
      <c r="A33" s="21"/>
      <c r="B33" s="31"/>
      <c r="C33" s="30"/>
      <c r="D33" s="30"/>
      <c r="E33" s="30"/>
      <c r="F33" s="60" t="s">
        <v>92</v>
      </c>
      <c r="G33" s="30"/>
      <c r="H33" s="23"/>
      <c r="I33" s="6"/>
      <c r="J33" s="8"/>
      <c r="N33" s="7"/>
      <c r="O33" s="7"/>
      <c r="P33" s="7"/>
      <c r="Q33" s="10"/>
      <c r="R33" s="5"/>
    </row>
    <row r="34" spans="1:18" ht="18.75" hidden="1">
      <c r="A34" s="21"/>
      <c r="B34" s="31"/>
      <c r="C34" s="30"/>
      <c r="D34" s="30"/>
      <c r="E34" s="30"/>
      <c r="F34" s="60" t="s">
        <v>93</v>
      </c>
      <c r="G34" s="30"/>
      <c r="H34" s="23"/>
      <c r="I34" s="6"/>
      <c r="J34" s="8"/>
      <c r="N34" s="7"/>
      <c r="O34" s="7"/>
      <c r="P34" s="7"/>
      <c r="Q34" s="10"/>
      <c r="R34" s="5"/>
    </row>
    <row r="35" spans="1:18" ht="18.75" hidden="1">
      <c r="A35" s="21"/>
      <c r="B35" s="31"/>
      <c r="C35" s="30"/>
      <c r="D35" s="30"/>
      <c r="E35" s="30"/>
      <c r="F35" s="60" t="s">
        <v>94</v>
      </c>
      <c r="G35" s="30"/>
      <c r="H35" s="23"/>
      <c r="I35" s="6"/>
      <c r="J35" s="8"/>
      <c r="N35" s="7"/>
      <c r="O35" s="7"/>
      <c r="P35" s="7"/>
      <c r="Q35" s="10"/>
      <c r="R35" s="5"/>
    </row>
    <row r="36" spans="1:18" ht="18.75" hidden="1">
      <c r="A36" s="21"/>
      <c r="B36" s="31"/>
      <c r="C36" s="30"/>
      <c r="D36" s="30"/>
      <c r="E36" s="30"/>
      <c r="F36" s="60" t="s">
        <v>95</v>
      </c>
      <c r="G36" s="30"/>
      <c r="H36" s="23"/>
      <c r="I36" s="6"/>
      <c r="J36" s="8"/>
      <c r="N36" s="7"/>
      <c r="O36" s="7"/>
      <c r="P36" s="7"/>
      <c r="Q36" s="10"/>
      <c r="R36" s="5"/>
    </row>
    <row r="37" spans="1:18" ht="18.75" hidden="1">
      <c r="A37" s="21"/>
      <c r="B37" s="31"/>
      <c r="C37" s="30"/>
      <c r="D37" s="30"/>
      <c r="E37" s="30"/>
      <c r="F37" s="60" t="s">
        <v>96</v>
      </c>
      <c r="G37" s="30"/>
      <c r="H37" s="23"/>
      <c r="I37" s="6"/>
      <c r="J37" s="8"/>
      <c r="N37" s="7"/>
      <c r="O37" s="7"/>
      <c r="P37" s="7"/>
      <c r="Q37" s="10"/>
      <c r="R37" s="5"/>
    </row>
    <row r="38" spans="1:18" ht="18.75" hidden="1">
      <c r="A38" s="21"/>
      <c r="B38" s="31"/>
      <c r="C38" s="30"/>
      <c r="D38" s="30"/>
      <c r="E38" s="30"/>
      <c r="F38" s="60" t="s">
        <v>97</v>
      </c>
      <c r="G38" s="30"/>
      <c r="H38" s="23"/>
      <c r="I38" s="6"/>
      <c r="J38" s="8"/>
      <c r="N38" s="7"/>
      <c r="O38" s="7"/>
      <c r="P38" s="7"/>
      <c r="Q38" s="10"/>
      <c r="R38" s="5"/>
    </row>
    <row r="39" spans="1:18" ht="18.75" hidden="1">
      <c r="A39" s="21"/>
      <c r="B39" s="31"/>
      <c r="C39" s="30"/>
      <c r="D39" s="30"/>
      <c r="E39" s="30"/>
      <c r="F39" s="60" t="s">
        <v>98</v>
      </c>
      <c r="G39" s="30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21"/>
      <c r="B40" s="31"/>
      <c r="C40" s="30"/>
      <c r="D40" s="30"/>
      <c r="E40" s="30"/>
      <c r="F40" s="60" t="s">
        <v>99</v>
      </c>
      <c r="G40" s="30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21"/>
      <c r="B41" s="31"/>
      <c r="C41" s="30"/>
      <c r="D41" s="30"/>
      <c r="E41" s="30"/>
      <c r="F41" s="60" t="s">
        <v>100</v>
      </c>
      <c r="G41" s="30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21"/>
      <c r="B42" s="31"/>
      <c r="C42" s="30"/>
      <c r="D42" s="30"/>
      <c r="E42" s="30"/>
      <c r="F42" s="60" t="s">
        <v>81</v>
      </c>
      <c r="G42" s="30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21"/>
      <c r="B43" s="31"/>
      <c r="C43" s="30"/>
      <c r="D43" s="30"/>
      <c r="E43" s="30"/>
      <c r="F43" s="60" t="s">
        <v>90</v>
      </c>
      <c r="G43" s="30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21"/>
      <c r="B44" s="31"/>
      <c r="C44" s="30"/>
      <c r="D44" s="30"/>
      <c r="E44" s="30"/>
      <c r="F44" s="60" t="s">
        <v>91</v>
      </c>
      <c r="G44" s="30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21"/>
      <c r="B45" s="31"/>
      <c r="C45" s="30"/>
      <c r="D45" s="30"/>
      <c r="E45" s="30"/>
      <c r="F45" s="60" t="s">
        <v>92</v>
      </c>
      <c r="G45" s="30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21"/>
      <c r="B46" s="31"/>
      <c r="C46" s="30"/>
      <c r="D46" s="30"/>
      <c r="E46" s="30"/>
      <c r="F46" s="60" t="s">
        <v>93</v>
      </c>
      <c r="G46" s="30"/>
      <c r="H46" s="23"/>
      <c r="I46" s="6"/>
      <c r="J46" s="8"/>
      <c r="N46" s="7"/>
      <c r="O46" s="7"/>
      <c r="P46" s="7"/>
      <c r="Q46" s="10"/>
      <c r="R46" s="5"/>
    </row>
    <row r="47" spans="1:18" ht="18.75" hidden="1">
      <c r="A47" s="21"/>
      <c r="B47" s="31"/>
      <c r="C47" s="30"/>
      <c r="D47" s="30"/>
      <c r="E47" s="30"/>
      <c r="F47" s="60" t="s">
        <v>94</v>
      </c>
      <c r="G47" s="30"/>
      <c r="H47" s="23"/>
      <c r="I47" s="6"/>
      <c r="J47" s="8"/>
      <c r="N47" s="7"/>
      <c r="O47" s="7"/>
      <c r="P47" s="7"/>
      <c r="Q47" s="10"/>
      <c r="R47" s="5"/>
    </row>
    <row r="48" spans="1:18" ht="18.75" customHeight="1" hidden="1">
      <c r="A48" s="21"/>
      <c r="B48" s="31"/>
      <c r="C48" s="30"/>
      <c r="D48" s="30"/>
      <c r="E48" s="30"/>
      <c r="F48" s="60" t="s">
        <v>95</v>
      </c>
      <c r="G48" s="30"/>
      <c r="H48" s="23"/>
      <c r="I48" s="6"/>
      <c r="J48" s="8"/>
      <c r="N48" s="7"/>
      <c r="O48" s="7"/>
      <c r="P48" s="7"/>
      <c r="Q48" s="10"/>
      <c r="R48" s="5"/>
    </row>
    <row r="49" spans="1:18" ht="18.75" customHeight="1">
      <c r="A49" s="21"/>
      <c r="B49" s="20" t="s">
        <v>170</v>
      </c>
      <c r="C49" s="30"/>
      <c r="D49" s="30"/>
      <c r="E49" s="30"/>
      <c r="F49" s="60">
        <v>5059</v>
      </c>
      <c r="G49" s="30"/>
      <c r="H49" s="23"/>
      <c r="I49" s="6"/>
      <c r="J49" s="8"/>
      <c r="N49" s="7"/>
      <c r="O49" s="7"/>
      <c r="P49" s="7"/>
      <c r="Q49" s="10"/>
      <c r="R49" s="5"/>
    </row>
    <row r="50" spans="1:18" ht="18.75" customHeight="1">
      <c r="A50" s="21"/>
      <c r="B50" s="44" t="s">
        <v>105</v>
      </c>
      <c r="C50" s="30"/>
      <c r="D50" s="30"/>
      <c r="E50" s="30"/>
      <c r="F50" s="60"/>
      <c r="G50" s="30"/>
      <c r="H50" s="23"/>
      <c r="I50" s="6"/>
      <c r="J50" s="8"/>
      <c r="N50" s="7"/>
      <c r="O50" s="7"/>
      <c r="P50" s="7"/>
      <c r="Q50" s="10"/>
      <c r="R50" s="5"/>
    </row>
    <row r="51" spans="1:18" ht="18.75" customHeight="1">
      <c r="A51" s="21"/>
      <c r="B51" s="20" t="s">
        <v>293</v>
      </c>
      <c r="C51" s="30"/>
      <c r="D51" s="30"/>
      <c r="E51" s="30"/>
      <c r="F51" s="60">
        <v>1363</v>
      </c>
      <c r="G51" s="30"/>
      <c r="H51" s="23"/>
      <c r="I51" s="6"/>
      <c r="J51" s="8"/>
      <c r="N51" s="7"/>
      <c r="O51" s="7"/>
      <c r="P51" s="7"/>
      <c r="Q51" s="10"/>
      <c r="R51" s="5"/>
    </row>
    <row r="52" spans="1:18" ht="18.75" customHeight="1">
      <c r="A52" s="21"/>
      <c r="B52" s="44" t="s">
        <v>107</v>
      </c>
      <c r="C52" s="30"/>
      <c r="D52" s="30"/>
      <c r="E52" s="30"/>
      <c r="F52" s="60"/>
      <c r="G52" s="30"/>
      <c r="H52" s="23"/>
      <c r="I52" s="6"/>
      <c r="J52" s="8"/>
      <c r="N52" s="7"/>
      <c r="O52" s="7"/>
      <c r="P52" s="7"/>
      <c r="Q52" s="10"/>
      <c r="R52" s="5"/>
    </row>
    <row r="53" spans="1:18" ht="39" customHeight="1">
      <c r="A53" s="21"/>
      <c r="B53" s="20" t="s">
        <v>294</v>
      </c>
      <c r="C53" s="30"/>
      <c r="D53" s="30"/>
      <c r="E53" s="30"/>
      <c r="F53" s="60">
        <v>1426</v>
      </c>
      <c r="G53" s="30"/>
      <c r="H53" s="23"/>
      <c r="I53" s="6"/>
      <c r="J53" s="8"/>
      <c r="N53" s="7"/>
      <c r="O53" s="7"/>
      <c r="P53" s="7"/>
      <c r="Q53" s="10"/>
      <c r="R53" s="5"/>
    </row>
    <row r="54" spans="1:18" ht="39" customHeight="1">
      <c r="A54" s="21"/>
      <c r="B54" s="20" t="s">
        <v>295</v>
      </c>
      <c r="C54" s="30"/>
      <c r="D54" s="30"/>
      <c r="E54" s="30"/>
      <c r="F54" s="60">
        <v>257.17</v>
      </c>
      <c r="G54" s="30"/>
      <c r="H54" s="23"/>
      <c r="I54" s="6"/>
      <c r="J54" s="8"/>
      <c r="N54" s="7"/>
      <c r="O54" s="7"/>
      <c r="P54" s="7"/>
      <c r="Q54" s="10"/>
      <c r="R54" s="5"/>
    </row>
    <row r="55" spans="1:18" ht="18.75">
      <c r="A55" s="21"/>
      <c r="B55" s="44" t="s">
        <v>110</v>
      </c>
      <c r="C55" s="30"/>
      <c r="D55" s="30"/>
      <c r="E55" s="30"/>
      <c r="F55" s="60"/>
      <c r="G55" s="30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21"/>
      <c r="B56" s="20" t="s">
        <v>49</v>
      </c>
      <c r="C56" s="30"/>
      <c r="D56" s="30"/>
      <c r="E56" s="30"/>
      <c r="F56" s="60">
        <v>98.58</v>
      </c>
      <c r="G56" s="30"/>
      <c r="H56" s="23"/>
      <c r="I56" s="6"/>
      <c r="J56" s="8"/>
      <c r="N56" s="7"/>
      <c r="O56" s="7"/>
      <c r="P56" s="7"/>
      <c r="Q56" s="10"/>
      <c r="R56" s="5"/>
    </row>
    <row r="57" spans="1:18" ht="18.75" customHeight="1">
      <c r="A57" s="21"/>
      <c r="B57" s="44" t="s">
        <v>112</v>
      </c>
      <c r="C57" s="30"/>
      <c r="D57" s="30"/>
      <c r="E57" s="30"/>
      <c r="F57" s="60"/>
      <c r="G57" s="30"/>
      <c r="H57" s="23"/>
      <c r="I57" s="6"/>
      <c r="J57" s="8"/>
      <c r="N57" s="7"/>
      <c r="O57" s="7"/>
      <c r="P57" s="7"/>
      <c r="Q57" s="10"/>
      <c r="R57" s="5"/>
    </row>
    <row r="58" spans="1:18" ht="18.75" customHeight="1">
      <c r="A58" s="21"/>
      <c r="B58" s="20" t="s">
        <v>296</v>
      </c>
      <c r="C58" s="30"/>
      <c r="D58" s="30"/>
      <c r="E58" s="30"/>
      <c r="F58" s="60">
        <v>1090.26</v>
      </c>
      <c r="G58" s="30"/>
      <c r="H58" s="23"/>
      <c r="I58" s="6"/>
      <c r="J58" s="8"/>
      <c r="N58" s="7"/>
      <c r="O58" s="7"/>
      <c r="P58" s="7"/>
      <c r="Q58" s="10"/>
      <c r="R58" s="5"/>
    </row>
    <row r="59" spans="1:24" ht="18.75">
      <c r="A59" s="18"/>
      <c r="B59" s="20" t="s">
        <v>11</v>
      </c>
      <c r="C59" s="19">
        <f>SUM(C13:C29)</f>
        <v>8.75</v>
      </c>
      <c r="D59" s="19">
        <f>SUM(D13:D29)</f>
        <v>9.16</v>
      </c>
      <c r="E59" s="22">
        <f>SUM(E13:E34)</f>
        <v>155043.288</v>
      </c>
      <c r="F59" s="22">
        <f>F13+F14+F15+F16+F17+F18</f>
        <v>98194.16399999999</v>
      </c>
      <c r="G59" s="22">
        <f>G13+G14+G15+G16+G17+G18</f>
        <v>162401.56800000003</v>
      </c>
      <c r="H59" s="23">
        <f>1.04993597951*C59</f>
        <v>9.186939820712501</v>
      </c>
      <c r="I59" s="6">
        <f>1.12035851472*C59</f>
        <v>9.8031370038</v>
      </c>
      <c r="J59" s="8">
        <f>J18</f>
        <v>1442.8</v>
      </c>
      <c r="N59" s="7"/>
      <c r="Q59" s="10"/>
      <c r="R59" s="5">
        <f>SUM(R13:R29)</f>
        <v>8.75</v>
      </c>
      <c r="S59" s="5">
        <f>SUM(S13:S29)</f>
        <v>9.16</v>
      </c>
      <c r="T59" s="5"/>
      <c r="U59" s="5"/>
      <c r="V59" s="5">
        <f>SUM(V13:V29)</f>
        <v>75747</v>
      </c>
      <c r="W59" s="5">
        <f>SUM(W13:W29)</f>
        <v>79296.288</v>
      </c>
      <c r="X59" s="5">
        <f>SUM(X13:X29)</f>
        <v>155043.288</v>
      </c>
    </row>
    <row r="60" spans="1:35" ht="19.5" customHeight="1">
      <c r="A60" s="18">
        <v>5</v>
      </c>
      <c r="B60" s="25" t="s">
        <v>22</v>
      </c>
      <c r="C60" s="57">
        <v>1.47</v>
      </c>
      <c r="D60" s="57">
        <v>1.58</v>
      </c>
      <c r="E60" s="22">
        <f>AG60*6*AH60</f>
        <v>26403.239999999998</v>
      </c>
      <c r="F60" s="60">
        <f>E60</f>
        <v>26403.239999999998</v>
      </c>
      <c r="G60" s="22">
        <f>AI60*6*AG60</f>
        <v>29692.824</v>
      </c>
      <c r="H60" s="56" t="e">
        <f>#REF!</f>
        <v>#REF!</v>
      </c>
      <c r="I60" s="5">
        <f>C60+D60</f>
        <v>3.05</v>
      </c>
      <c r="J60" s="46">
        <v>3.43</v>
      </c>
      <c r="K60">
        <v>10</v>
      </c>
      <c r="L60">
        <v>2</v>
      </c>
      <c r="N60" s="7">
        <f>C60*J60*K60</f>
        <v>50.42100000000001</v>
      </c>
      <c r="O60" s="7" t="e">
        <f>#REF!*J60*L60</f>
        <v>#REF!</v>
      </c>
      <c r="P60" s="7" t="e">
        <f>SUM(N60:O60)</f>
        <v>#REF!</v>
      </c>
      <c r="Q60" s="9"/>
      <c r="R60" s="5">
        <v>1.47</v>
      </c>
      <c r="S60">
        <v>1.58</v>
      </c>
      <c r="T60">
        <v>6</v>
      </c>
      <c r="U60">
        <v>6</v>
      </c>
      <c r="V60">
        <f>R60*J60*T60</f>
        <v>30.2526</v>
      </c>
      <c r="W60">
        <f>S60*U60*J60</f>
        <v>32.516400000000004</v>
      </c>
      <c r="X60">
        <f>SUM(V60:W60)</f>
        <v>62.769000000000005</v>
      </c>
      <c r="AC60">
        <f>AC40</f>
        <v>0</v>
      </c>
      <c r="AD60" s="56">
        <f>AD22</f>
        <v>0</v>
      </c>
      <c r="AE60" s="56">
        <v>3.05</v>
      </c>
      <c r="AF60">
        <v>3.43</v>
      </c>
      <c r="AG60">
        <f>AG18</f>
        <v>1442.8</v>
      </c>
      <c r="AH60">
        <v>3.05</v>
      </c>
      <c r="AI60">
        <v>3.43</v>
      </c>
    </row>
    <row r="61" spans="1:17" ht="18.75">
      <c r="A61" s="16"/>
      <c r="B61" s="26"/>
      <c r="C61" s="16"/>
      <c r="D61" s="16"/>
      <c r="E61" s="16"/>
      <c r="F61" s="16"/>
      <c r="G61" s="16"/>
      <c r="H61" s="16"/>
      <c r="Q61" s="10"/>
    </row>
    <row r="62" spans="1:17" ht="18.75">
      <c r="A62" s="90" t="s">
        <v>75</v>
      </c>
      <c r="B62" s="90"/>
      <c r="C62" s="110">
        <v>286481.47</v>
      </c>
      <c r="D62" s="110"/>
      <c r="E62" s="12" t="s">
        <v>13</v>
      </c>
      <c r="F62" s="16"/>
      <c r="G62" s="16"/>
      <c r="H62" s="16"/>
      <c r="Q62" s="10"/>
    </row>
    <row r="63" spans="1:17" ht="18.75">
      <c r="A63" s="90" t="s">
        <v>76</v>
      </c>
      <c r="B63" s="90"/>
      <c r="C63" s="110">
        <v>337560.31</v>
      </c>
      <c r="D63" s="110"/>
      <c r="E63" s="12" t="s">
        <v>13</v>
      </c>
      <c r="F63" s="16"/>
      <c r="G63" s="16"/>
      <c r="H63" s="16"/>
      <c r="Q63" s="10"/>
    </row>
    <row r="64" spans="1:8" ht="18.75">
      <c r="A64" s="105" t="s">
        <v>12</v>
      </c>
      <c r="B64" s="105"/>
      <c r="C64" s="105"/>
      <c r="D64" s="105"/>
      <c r="E64" s="105"/>
      <c r="F64" s="105"/>
      <c r="G64" s="105"/>
      <c r="H64" s="16"/>
    </row>
    <row r="65" spans="1:8" ht="18.75" customHeight="1" hidden="1">
      <c r="A65" s="106" t="s">
        <v>29</v>
      </c>
      <c r="B65" s="106"/>
      <c r="C65" s="11" t="e">
        <f>C62-#REF!</f>
        <v>#REF!</v>
      </c>
      <c r="D65" s="16" t="s">
        <v>13</v>
      </c>
      <c r="E65" s="16"/>
      <c r="F65" s="16"/>
      <c r="G65" s="16"/>
      <c r="H65" s="16"/>
    </row>
    <row r="66" spans="1:8" ht="18.75" customHeight="1" hidden="1">
      <c r="A66" s="106" t="s">
        <v>31</v>
      </c>
      <c r="B66" s="106"/>
      <c r="C66" s="51">
        <f>E59-F59</f>
        <v>56849.12400000001</v>
      </c>
      <c r="D66" s="52" t="str">
        <f>D65</f>
        <v>рублей</v>
      </c>
      <c r="H66" s="3"/>
    </row>
    <row r="67" spans="1:8" ht="18.75">
      <c r="A67" s="4"/>
      <c r="B67" s="3"/>
      <c r="C67" s="3"/>
      <c r="D67" s="3"/>
      <c r="E67" s="3"/>
      <c r="F67" s="3"/>
      <c r="G67" s="3"/>
      <c r="H67" s="3"/>
    </row>
    <row r="68" spans="2:8" ht="12.75">
      <c r="B68" s="1"/>
      <c r="C68" s="1"/>
      <c r="D68" s="1"/>
      <c r="E68" s="1"/>
      <c r="F68" s="1"/>
      <c r="G68" s="1"/>
      <c r="H68" s="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66:B66"/>
    <mergeCell ref="J9:Q12"/>
    <mergeCell ref="A65:B65"/>
    <mergeCell ref="C63:D63"/>
    <mergeCell ref="R9:X12"/>
    <mergeCell ref="A64:G64"/>
    <mergeCell ref="C9:D10"/>
    <mergeCell ref="C62:D62"/>
    <mergeCell ref="A62:B62"/>
    <mergeCell ref="A63:B6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J324"/>
  <sheetViews>
    <sheetView view="pageBreakPreview" zoomScale="75" zoomScaleSheetLayoutView="75" zoomScalePageLayoutView="0" workbookViewId="0" topLeftCell="A44">
      <selection activeCell="AH44" sqref="AH1:AP16384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2.75390625" style="0" customWidth="1"/>
    <col min="4" max="4" width="11.8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2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43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3426.1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6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AH13*6*AI13</f>
        <v>43991.123999999996</v>
      </c>
      <c r="F13" s="22">
        <f>E13</f>
        <v>43991.123999999996</v>
      </c>
      <c r="G13" s="22">
        <f aca="true" t="shared" si="1" ref="G13:G18">AH13*12*AJ13</f>
        <v>46457.91599999999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3426.1</v>
      </c>
      <c r="K13">
        <v>6</v>
      </c>
      <c r="L13">
        <v>2</v>
      </c>
      <c r="M13">
        <v>4</v>
      </c>
      <c r="N13" s="7">
        <f aca="true" t="shared" si="4" ref="N13:N18">C13*J13*K13</f>
        <v>21584.43</v>
      </c>
      <c r="O13" s="7" t="e">
        <f>J13*#REF!*L13</f>
        <v>#REF!</v>
      </c>
      <c r="P13" s="7">
        <f aca="true" t="shared" si="5" ref="P13:P18">D13*J13*M13</f>
        <v>14937.796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21584.43</v>
      </c>
      <c r="W13">
        <f aca="true" t="shared" si="8" ref="W13:W18">U13*S13*J13</f>
        <v>22406.694000000003</v>
      </c>
      <c r="X13">
        <f aca="true" t="shared" si="9" ref="X13:X18">SUM(V13:W13)</f>
        <v>43991.124</v>
      </c>
      <c r="AH13" s="56">
        <f>C7</f>
        <v>3426.1</v>
      </c>
      <c r="AI13" s="5">
        <f aca="true" t="shared" si="10" ref="AI13:AI18">C13+D13</f>
        <v>2.14</v>
      </c>
      <c r="AJ13" s="46">
        <v>1.13</v>
      </c>
    </row>
    <row r="14" spans="1:36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55913.95199999999</v>
      </c>
      <c r="F14" s="22">
        <f>E14</f>
        <v>55913.95199999999</v>
      </c>
      <c r="G14" s="22">
        <f t="shared" si="1"/>
        <v>59614.13999999999</v>
      </c>
      <c r="H14" s="23">
        <f t="shared" si="2"/>
        <v>1.3964148527483002</v>
      </c>
      <c r="I14" s="6">
        <f t="shared" si="3"/>
        <v>1.4900768245776</v>
      </c>
      <c r="J14" s="8">
        <f>J13</f>
        <v>3426.1</v>
      </c>
      <c r="K14">
        <v>6</v>
      </c>
      <c r="L14">
        <v>2</v>
      </c>
      <c r="M14">
        <v>4</v>
      </c>
      <c r="N14" s="7">
        <f t="shared" si="4"/>
        <v>27340.278</v>
      </c>
      <c r="O14" s="7" t="e">
        <f>J14*#REF!*L14</f>
        <v>#REF!</v>
      </c>
      <c r="P14" s="7">
        <f t="shared" si="5"/>
        <v>19049.115999999998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27340.278</v>
      </c>
      <c r="W14">
        <f t="shared" si="8"/>
        <v>28573.674</v>
      </c>
      <c r="X14">
        <f t="shared" si="9"/>
        <v>55913.952</v>
      </c>
      <c r="AH14">
        <f>AH13</f>
        <v>3426.1</v>
      </c>
      <c r="AI14" s="5">
        <f t="shared" si="10"/>
        <v>2.7199999999999998</v>
      </c>
      <c r="AJ14" s="46">
        <v>1.45</v>
      </c>
    </row>
    <row r="15" spans="1:36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5755.848</v>
      </c>
      <c r="F15" s="22">
        <f>E15</f>
        <v>5755.848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3426.1</v>
      </c>
      <c r="K15">
        <v>6</v>
      </c>
      <c r="L15">
        <v>2</v>
      </c>
      <c r="M15">
        <v>4</v>
      </c>
      <c r="N15" s="7">
        <f t="shared" si="4"/>
        <v>2672.358</v>
      </c>
      <c r="O15" s="7" t="e">
        <f>J15*#REF!*L15</f>
        <v>#REF!</v>
      </c>
      <c r="P15" s="7">
        <f t="shared" si="5"/>
        <v>2055.66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2672.358</v>
      </c>
      <c r="W15">
        <f t="shared" si="8"/>
        <v>0</v>
      </c>
      <c r="X15">
        <f t="shared" si="9"/>
        <v>2672.358</v>
      </c>
      <c r="AH15">
        <f>AH14</f>
        <v>3426.1</v>
      </c>
      <c r="AI15" s="5">
        <f t="shared" si="10"/>
        <v>0.28</v>
      </c>
      <c r="AJ15" s="46">
        <v>0</v>
      </c>
    </row>
    <row r="16" spans="1:36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33096.126</v>
      </c>
      <c r="F16" s="22">
        <f>E16</f>
        <v>33096.126</v>
      </c>
      <c r="G16" s="22">
        <f t="shared" si="1"/>
        <v>33712.82399999999</v>
      </c>
      <c r="H16" s="23">
        <f t="shared" si="2"/>
        <v>0.8294494238129001</v>
      </c>
      <c r="I16" s="6">
        <f t="shared" si="3"/>
        <v>0.8850832266288</v>
      </c>
      <c r="J16" s="8">
        <f>J15</f>
        <v>3426.1</v>
      </c>
      <c r="K16">
        <v>6</v>
      </c>
      <c r="L16">
        <v>2</v>
      </c>
      <c r="M16">
        <v>4</v>
      </c>
      <c r="N16" s="7">
        <f t="shared" si="4"/>
        <v>16239.714</v>
      </c>
      <c r="O16" s="7" t="e">
        <f>J16*#REF!*L16</f>
        <v>#REF!</v>
      </c>
      <c r="P16" s="7">
        <f t="shared" si="5"/>
        <v>11237.607999999998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16239.714</v>
      </c>
      <c r="W16">
        <f t="shared" si="8"/>
        <v>16856.412</v>
      </c>
      <c r="X16">
        <f t="shared" si="9"/>
        <v>33096.126000000004</v>
      </c>
      <c r="AH16">
        <f>AH15</f>
        <v>3426.1</v>
      </c>
      <c r="AI16" s="5">
        <f t="shared" si="10"/>
        <v>1.6099999999999999</v>
      </c>
      <c r="AJ16" s="46">
        <v>0.82</v>
      </c>
    </row>
    <row r="17" spans="1:36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50980.367999999995</v>
      </c>
      <c r="F17" s="22">
        <f>E17</f>
        <v>50980.367999999995</v>
      </c>
      <c r="G17" s="22">
        <f t="shared" si="1"/>
        <v>50980.367999999995</v>
      </c>
      <c r="H17" s="23">
        <f t="shared" si="2"/>
        <v>1.3019206145924</v>
      </c>
      <c r="I17" s="6">
        <f t="shared" si="3"/>
        <v>1.3892445582528</v>
      </c>
      <c r="J17" s="8">
        <f>J16</f>
        <v>3426.1</v>
      </c>
      <c r="K17">
        <v>6</v>
      </c>
      <c r="L17">
        <v>2</v>
      </c>
      <c r="M17">
        <v>4</v>
      </c>
      <c r="N17" s="7">
        <f t="shared" si="4"/>
        <v>25490.183999999997</v>
      </c>
      <c r="O17" s="7" t="e">
        <f>J17*#REF!*L17</f>
        <v>#REF!</v>
      </c>
      <c r="P17" s="7">
        <f t="shared" si="5"/>
        <v>16993.456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25490.183999999997</v>
      </c>
      <c r="W17">
        <f t="shared" si="8"/>
        <v>25490.183999999997</v>
      </c>
      <c r="X17">
        <f t="shared" si="9"/>
        <v>50980.367999999995</v>
      </c>
      <c r="AH17">
        <f>AH16</f>
        <v>3426.1</v>
      </c>
      <c r="AI17" s="5">
        <f t="shared" si="10"/>
        <v>2.48</v>
      </c>
      <c r="AJ17" s="46">
        <v>1.24</v>
      </c>
    </row>
    <row r="18" spans="1:36" ht="93.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178431.28799999997</v>
      </c>
      <c r="F18" s="60">
        <f>F20+F21+F23+F25+F27+F29+F31+F33+F34+F35+F36+F37+F39+F40+F41+F43+F44+F46+F47+F48+F50+F51+F52+F53+F55+F56</f>
        <v>59041.829999999994</v>
      </c>
      <c r="G18" s="22">
        <f t="shared" si="1"/>
        <v>194876.568</v>
      </c>
      <c r="H18" s="23">
        <f t="shared" si="2"/>
        <v>4.4202304737371</v>
      </c>
      <c r="I18" s="6">
        <f t="shared" si="3"/>
        <v>4.7167093469712</v>
      </c>
      <c r="J18" s="8">
        <f>J17</f>
        <v>3426.1</v>
      </c>
      <c r="K18">
        <v>6</v>
      </c>
      <c r="L18">
        <v>2</v>
      </c>
      <c r="M18">
        <v>4</v>
      </c>
      <c r="N18" s="7">
        <f t="shared" si="4"/>
        <v>86543.286</v>
      </c>
      <c r="O18" s="7" t="e">
        <f>J18*#REF!*L18</f>
        <v>#REF!</v>
      </c>
      <c r="P18" s="7">
        <f t="shared" si="5"/>
        <v>61258.668000000005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86543.286</v>
      </c>
      <c r="W18">
        <f t="shared" si="8"/>
        <v>94971.492</v>
      </c>
      <c r="X18">
        <f t="shared" si="9"/>
        <v>181514.778</v>
      </c>
      <c r="AH18">
        <f>AH17</f>
        <v>3426.1</v>
      </c>
      <c r="AI18" s="5">
        <f t="shared" si="10"/>
        <v>8.68</v>
      </c>
      <c r="AJ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401</v>
      </c>
      <c r="C20" s="22"/>
      <c r="D20" s="22"/>
      <c r="E20" s="22"/>
      <c r="F20" s="60">
        <v>4984.8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402</v>
      </c>
      <c r="C21" s="22"/>
      <c r="D21" s="22"/>
      <c r="E21" s="22"/>
      <c r="F21" s="60">
        <v>115.14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44" t="s">
        <v>84</v>
      </c>
      <c r="C22" s="22"/>
      <c r="D22" s="22"/>
      <c r="E22" s="22"/>
      <c r="F22" s="60"/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37.5">
      <c r="A23" s="21"/>
      <c r="B23" s="20" t="s">
        <v>403</v>
      </c>
      <c r="C23" s="22"/>
      <c r="D23" s="22"/>
      <c r="E23" s="22"/>
      <c r="F23" s="60">
        <v>1160.39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44" t="s">
        <v>85</v>
      </c>
      <c r="C24" s="22"/>
      <c r="D24" s="22"/>
      <c r="E24" s="22"/>
      <c r="F24" s="60"/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20.25" customHeight="1">
      <c r="A25" s="21"/>
      <c r="B25" s="20" t="s">
        <v>404</v>
      </c>
      <c r="C25" s="22"/>
      <c r="D25" s="22"/>
      <c r="E25" s="22"/>
      <c r="F25" s="60">
        <v>132.43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44" t="s">
        <v>346</v>
      </c>
      <c r="C26" s="22"/>
      <c r="D26" s="22"/>
      <c r="E26" s="22"/>
      <c r="F26" s="60"/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20" t="s">
        <v>404</v>
      </c>
      <c r="C27" s="22"/>
      <c r="D27" s="22"/>
      <c r="E27" s="22"/>
      <c r="F27" s="60">
        <v>6013</v>
      </c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44" t="s">
        <v>87</v>
      </c>
      <c r="C28" s="22"/>
      <c r="D28" s="22"/>
      <c r="E28" s="22"/>
      <c r="F28" s="60"/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405</v>
      </c>
      <c r="C29" s="22"/>
      <c r="D29" s="22"/>
      <c r="E29" s="22"/>
      <c r="F29" s="60">
        <v>139.97</v>
      </c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44" t="s">
        <v>88</v>
      </c>
      <c r="C30" s="22"/>
      <c r="D30" s="22"/>
      <c r="E30" s="22"/>
      <c r="F30" s="60"/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24" ht="18.75">
      <c r="A31" s="19"/>
      <c r="B31" s="24" t="s">
        <v>406</v>
      </c>
      <c r="C31" s="22"/>
      <c r="D31" s="22"/>
      <c r="E31" s="22"/>
      <c r="F31" s="60">
        <v>2254.08</v>
      </c>
      <c r="G31" s="22"/>
      <c r="H31" s="23"/>
      <c r="I31" s="6"/>
      <c r="J31" s="8"/>
      <c r="K31">
        <v>6</v>
      </c>
      <c r="L31">
        <v>2</v>
      </c>
      <c r="M31">
        <v>4</v>
      </c>
      <c r="N31" s="7">
        <f>C31*J31*K31</f>
        <v>0</v>
      </c>
      <c r="O31" s="7" t="e">
        <f>J31*#REF!*L31</f>
        <v>#REF!</v>
      </c>
      <c r="P31" s="7">
        <f>D31*J31*M31</f>
        <v>0</v>
      </c>
      <c r="Q31" s="10"/>
      <c r="R31" s="5"/>
      <c r="V31">
        <f>J31*R31*U31</f>
        <v>0</v>
      </c>
      <c r="W31">
        <f>U31*S31*J31</f>
        <v>0</v>
      </c>
      <c r="X31">
        <f>SUM(V31:W31)</f>
        <v>0</v>
      </c>
    </row>
    <row r="32" spans="1:24" ht="18.75">
      <c r="A32" s="21"/>
      <c r="B32" s="46" t="s">
        <v>89</v>
      </c>
      <c r="C32" s="22"/>
      <c r="D32" s="22"/>
      <c r="E32" s="22"/>
      <c r="F32" s="60"/>
      <c r="G32" s="22"/>
      <c r="H32" s="23"/>
      <c r="I32" s="6"/>
      <c r="J32" s="8"/>
      <c r="K32">
        <v>6</v>
      </c>
      <c r="L32">
        <v>2</v>
      </c>
      <c r="M32">
        <v>4</v>
      </c>
      <c r="N32" s="7">
        <f>C32*J32*K32</f>
        <v>0</v>
      </c>
      <c r="O32" s="7" t="e">
        <f>J32*#REF!*L32</f>
        <v>#REF!</v>
      </c>
      <c r="P32" s="7">
        <f>D32*J32*M32</f>
        <v>0</v>
      </c>
      <c r="Q32" s="10"/>
      <c r="R32" s="5"/>
      <c r="V32">
        <f>J32*R32*U32</f>
        <v>0</v>
      </c>
      <c r="W32">
        <f>U32*S32*J32</f>
        <v>0</v>
      </c>
      <c r="X32">
        <f>SUM(V32:W32)</f>
        <v>0</v>
      </c>
    </row>
    <row r="33" spans="1:24" ht="56.25">
      <c r="A33" s="21"/>
      <c r="B33" s="20" t="s">
        <v>407</v>
      </c>
      <c r="C33" s="22"/>
      <c r="D33" s="22"/>
      <c r="E33" s="22"/>
      <c r="F33" s="60">
        <v>3870.71</v>
      </c>
      <c r="G33" s="22"/>
      <c r="H33" s="23"/>
      <c r="I33" s="6"/>
      <c r="J33" s="8"/>
      <c r="K33">
        <v>6</v>
      </c>
      <c r="L33">
        <v>2</v>
      </c>
      <c r="M33">
        <v>4</v>
      </c>
      <c r="N33" s="7">
        <f>C33*J33*K33</f>
        <v>0</v>
      </c>
      <c r="O33" s="7" t="e">
        <f>J33*#REF!*L33</f>
        <v>#REF!</v>
      </c>
      <c r="P33" s="7">
        <f>D33*J33*M33</f>
        <v>0</v>
      </c>
      <c r="Q33" s="10"/>
      <c r="R33" s="5"/>
      <c r="V33">
        <f>J33*R33*U33</f>
        <v>0</v>
      </c>
      <c r="W33">
        <f>U33*S33*J33</f>
        <v>0</v>
      </c>
      <c r="X33">
        <f>SUM(V33:W33)</f>
        <v>0</v>
      </c>
    </row>
    <row r="34" spans="1:18" ht="93.75">
      <c r="A34" s="21"/>
      <c r="B34" s="20" t="s">
        <v>408</v>
      </c>
      <c r="C34" s="22"/>
      <c r="D34" s="22"/>
      <c r="E34" s="22"/>
      <c r="F34" s="60">
        <v>4432.78</v>
      </c>
      <c r="G34" s="22"/>
      <c r="H34" s="23"/>
      <c r="I34" s="6"/>
      <c r="J34" s="8"/>
      <c r="N34" s="7"/>
      <c r="O34" s="7"/>
      <c r="P34" s="7"/>
      <c r="Q34" s="10"/>
      <c r="R34" s="5"/>
    </row>
    <row r="35" spans="1:18" ht="37.5">
      <c r="A35" s="21"/>
      <c r="B35" s="20" t="s">
        <v>409</v>
      </c>
      <c r="C35" s="22"/>
      <c r="D35" s="22"/>
      <c r="E35" s="22"/>
      <c r="F35" s="60">
        <v>1163.22</v>
      </c>
      <c r="G35" s="22"/>
      <c r="H35" s="23"/>
      <c r="I35" s="6"/>
      <c r="J35" s="8"/>
      <c r="N35" s="7"/>
      <c r="O35" s="7"/>
      <c r="P35" s="7"/>
      <c r="Q35" s="10"/>
      <c r="R35" s="5"/>
    </row>
    <row r="36" spans="1:18" ht="18.75">
      <c r="A36" s="21"/>
      <c r="B36" s="20" t="s">
        <v>410</v>
      </c>
      <c r="C36" s="22"/>
      <c r="D36" s="22"/>
      <c r="E36" s="22"/>
      <c r="F36" s="60">
        <v>228.12</v>
      </c>
      <c r="G36" s="22"/>
      <c r="H36" s="23"/>
      <c r="I36" s="6"/>
      <c r="J36" s="8"/>
      <c r="N36" s="7"/>
      <c r="O36" s="7"/>
      <c r="P36" s="7"/>
      <c r="Q36" s="10"/>
      <c r="R36" s="5"/>
    </row>
    <row r="37" spans="1:18" ht="18.75" customHeight="1">
      <c r="A37" s="21"/>
      <c r="B37" s="20" t="s">
        <v>307</v>
      </c>
      <c r="C37" s="22"/>
      <c r="D37" s="22"/>
      <c r="E37" s="22"/>
      <c r="F37" s="60">
        <v>1293</v>
      </c>
      <c r="G37" s="22"/>
      <c r="H37" s="23"/>
      <c r="I37" s="6"/>
      <c r="J37" s="8"/>
      <c r="N37" s="7"/>
      <c r="O37" s="7"/>
      <c r="P37" s="7"/>
      <c r="Q37" s="10"/>
      <c r="R37" s="5"/>
    </row>
    <row r="38" spans="1:18" ht="18.75">
      <c r="A38" s="21"/>
      <c r="B38" s="44" t="s">
        <v>104</v>
      </c>
      <c r="C38" s="22"/>
      <c r="D38" s="22"/>
      <c r="E38" s="22"/>
      <c r="F38" s="60"/>
      <c r="G38" s="22"/>
      <c r="H38" s="23"/>
      <c r="I38" s="6"/>
      <c r="J38" s="8"/>
      <c r="N38" s="7"/>
      <c r="O38" s="7"/>
      <c r="P38" s="7"/>
      <c r="Q38" s="10"/>
      <c r="R38" s="5"/>
    </row>
    <row r="39" spans="1:18" ht="56.25">
      <c r="A39" s="21"/>
      <c r="B39" s="20" t="s">
        <v>412</v>
      </c>
      <c r="C39" s="22"/>
      <c r="D39" s="22"/>
      <c r="E39" s="22"/>
      <c r="F39" s="60">
        <v>7278</v>
      </c>
      <c r="G39" s="22"/>
      <c r="H39" s="23"/>
      <c r="I39" s="6"/>
      <c r="J39" s="8"/>
      <c r="N39" s="7"/>
      <c r="O39" s="7"/>
      <c r="P39" s="7"/>
      <c r="Q39" s="10"/>
      <c r="R39" s="5"/>
    </row>
    <row r="40" spans="1:18" ht="18.75">
      <c r="A40" s="21"/>
      <c r="B40" s="20" t="s">
        <v>411</v>
      </c>
      <c r="C40" s="22"/>
      <c r="D40" s="22"/>
      <c r="E40" s="22"/>
      <c r="F40" s="60">
        <v>58.29</v>
      </c>
      <c r="G40" s="22"/>
      <c r="H40" s="23"/>
      <c r="I40" s="6"/>
      <c r="J40" s="8"/>
      <c r="N40" s="7"/>
      <c r="O40" s="7"/>
      <c r="P40" s="7"/>
      <c r="Q40" s="10"/>
      <c r="R40" s="5"/>
    </row>
    <row r="41" spans="1:18" ht="37.5">
      <c r="A41" s="21"/>
      <c r="B41" s="20" t="s">
        <v>413</v>
      </c>
      <c r="C41" s="22"/>
      <c r="D41" s="22"/>
      <c r="E41" s="22"/>
      <c r="F41" s="60">
        <v>564</v>
      </c>
      <c r="G41" s="22"/>
      <c r="H41" s="23"/>
      <c r="I41" s="6"/>
      <c r="J41" s="8"/>
      <c r="N41" s="7"/>
      <c r="O41" s="7"/>
      <c r="P41" s="7"/>
      <c r="Q41" s="10"/>
      <c r="R41" s="5"/>
    </row>
    <row r="42" spans="1:18" ht="18.75">
      <c r="A42" s="21"/>
      <c r="B42" s="44" t="s">
        <v>105</v>
      </c>
      <c r="C42" s="22"/>
      <c r="D42" s="22"/>
      <c r="E42" s="22"/>
      <c r="F42" s="60"/>
      <c r="G42" s="22"/>
      <c r="H42" s="23"/>
      <c r="I42" s="6"/>
      <c r="J42" s="8"/>
      <c r="N42" s="7"/>
      <c r="O42" s="7"/>
      <c r="P42" s="7"/>
      <c r="Q42" s="10"/>
      <c r="R42" s="5"/>
    </row>
    <row r="43" spans="1:18" ht="37.5">
      <c r="A43" s="21"/>
      <c r="B43" s="20" t="s">
        <v>414</v>
      </c>
      <c r="C43" s="22"/>
      <c r="D43" s="22"/>
      <c r="E43" s="22"/>
      <c r="F43" s="60">
        <v>4213</v>
      </c>
      <c r="G43" s="22"/>
      <c r="H43" s="23"/>
      <c r="I43" s="6"/>
      <c r="J43" s="8"/>
      <c r="N43" s="7"/>
      <c r="O43" s="7"/>
      <c r="P43" s="7"/>
      <c r="Q43" s="10"/>
      <c r="R43" s="5"/>
    </row>
    <row r="44" spans="1:18" ht="37.5">
      <c r="A44" s="21"/>
      <c r="B44" s="20" t="s">
        <v>415</v>
      </c>
      <c r="C44" s="22"/>
      <c r="D44" s="22"/>
      <c r="E44" s="22"/>
      <c r="F44" s="60">
        <v>266</v>
      </c>
      <c r="G44" s="22"/>
      <c r="H44" s="23"/>
      <c r="I44" s="6"/>
      <c r="J44" s="8"/>
      <c r="N44" s="7"/>
      <c r="O44" s="7"/>
      <c r="P44" s="7"/>
      <c r="Q44" s="10"/>
      <c r="R44" s="5"/>
    </row>
    <row r="45" spans="1:18" ht="18.75">
      <c r="A45" s="21"/>
      <c r="B45" s="44" t="s">
        <v>107</v>
      </c>
      <c r="C45" s="22"/>
      <c r="D45" s="22"/>
      <c r="E45" s="22"/>
      <c r="F45" s="60"/>
      <c r="G45" s="22"/>
      <c r="H45" s="23"/>
      <c r="I45" s="6"/>
      <c r="J45" s="8"/>
      <c r="N45" s="7"/>
      <c r="O45" s="7"/>
      <c r="P45" s="7"/>
      <c r="Q45" s="10"/>
      <c r="R45" s="5"/>
    </row>
    <row r="46" spans="1:18" ht="56.25">
      <c r="A46" s="21"/>
      <c r="B46" s="20" t="s">
        <v>416</v>
      </c>
      <c r="C46" s="22"/>
      <c r="D46" s="22"/>
      <c r="E46" s="22"/>
      <c r="F46" s="60">
        <v>4017</v>
      </c>
      <c r="G46" s="22"/>
      <c r="H46" s="23"/>
      <c r="I46" s="6"/>
      <c r="J46" s="8"/>
      <c r="N46" s="7"/>
      <c r="O46" s="7"/>
      <c r="P46" s="7"/>
      <c r="Q46" s="10"/>
      <c r="R46" s="5"/>
    </row>
    <row r="47" spans="1:18" ht="37.5">
      <c r="A47" s="21"/>
      <c r="B47" s="20" t="s">
        <v>417</v>
      </c>
      <c r="C47" s="22"/>
      <c r="D47" s="22"/>
      <c r="E47" s="22"/>
      <c r="F47" s="60">
        <v>1159.49</v>
      </c>
      <c r="G47" s="22"/>
      <c r="H47" s="23"/>
      <c r="I47" s="6"/>
      <c r="J47" s="8"/>
      <c r="N47" s="7"/>
      <c r="O47" s="7"/>
      <c r="P47" s="7"/>
      <c r="Q47" s="10"/>
      <c r="R47" s="5"/>
    </row>
    <row r="48" spans="1:18" ht="18.75">
      <c r="A48" s="21"/>
      <c r="B48" s="20" t="s">
        <v>418</v>
      </c>
      <c r="C48" s="22"/>
      <c r="D48" s="22"/>
      <c r="E48" s="22"/>
      <c r="F48" s="60">
        <v>3984</v>
      </c>
      <c r="G48" s="22"/>
      <c r="H48" s="23"/>
      <c r="I48" s="6"/>
      <c r="J48" s="8"/>
      <c r="N48" s="7"/>
      <c r="O48" s="7"/>
      <c r="P48" s="7"/>
      <c r="Q48" s="10"/>
      <c r="R48" s="5"/>
    </row>
    <row r="49" spans="1:18" ht="18.75">
      <c r="A49" s="21"/>
      <c r="B49" s="44" t="s">
        <v>110</v>
      </c>
      <c r="C49" s="22"/>
      <c r="D49" s="22"/>
      <c r="E49" s="22"/>
      <c r="F49" s="60"/>
      <c r="G49" s="22"/>
      <c r="H49" s="23"/>
      <c r="I49" s="6"/>
      <c r="J49" s="8"/>
      <c r="N49" s="7"/>
      <c r="O49" s="7"/>
      <c r="P49" s="7"/>
      <c r="Q49" s="10"/>
      <c r="R49" s="5"/>
    </row>
    <row r="50" spans="1:18" ht="56.25">
      <c r="A50" s="21"/>
      <c r="B50" s="20" t="s">
        <v>419</v>
      </c>
      <c r="C50" s="22"/>
      <c r="D50" s="22"/>
      <c r="E50" s="22"/>
      <c r="F50" s="60">
        <v>3111.14</v>
      </c>
      <c r="G50" s="22"/>
      <c r="H50" s="23"/>
      <c r="I50" s="6"/>
      <c r="J50" s="8"/>
      <c r="N50" s="7"/>
      <c r="O50" s="7"/>
      <c r="P50" s="7"/>
      <c r="Q50" s="10"/>
      <c r="R50" s="5"/>
    </row>
    <row r="51" spans="1:18" ht="37.5">
      <c r="A51" s="21"/>
      <c r="B51" s="35" t="s">
        <v>420</v>
      </c>
      <c r="C51" s="22"/>
      <c r="D51" s="22"/>
      <c r="E51" s="22"/>
      <c r="F51" s="60">
        <v>1988.3</v>
      </c>
      <c r="G51" s="22"/>
      <c r="H51" s="23"/>
      <c r="I51" s="6"/>
      <c r="J51" s="8"/>
      <c r="N51" s="7"/>
      <c r="O51" s="7"/>
      <c r="P51" s="7"/>
      <c r="Q51" s="10"/>
      <c r="R51" s="5"/>
    </row>
    <row r="52" spans="1:18" ht="37.5">
      <c r="A52" s="21"/>
      <c r="B52" s="20" t="s">
        <v>421</v>
      </c>
      <c r="C52" s="22"/>
      <c r="D52" s="22"/>
      <c r="E52" s="22"/>
      <c r="F52" s="60">
        <v>1125.39</v>
      </c>
      <c r="G52" s="22"/>
      <c r="H52" s="23"/>
      <c r="I52" s="6"/>
      <c r="J52" s="8"/>
      <c r="N52" s="7"/>
      <c r="O52" s="7"/>
      <c r="P52" s="7"/>
      <c r="Q52" s="10"/>
      <c r="R52" s="5"/>
    </row>
    <row r="53" spans="1:18" ht="18.75">
      <c r="A53" s="21"/>
      <c r="B53" s="20" t="s">
        <v>422</v>
      </c>
      <c r="C53" s="22"/>
      <c r="D53" s="22"/>
      <c r="E53" s="22"/>
      <c r="F53" s="60">
        <v>3000</v>
      </c>
      <c r="G53" s="22"/>
      <c r="H53" s="23"/>
      <c r="I53" s="6"/>
      <c r="J53" s="8"/>
      <c r="N53" s="7"/>
      <c r="O53" s="7"/>
      <c r="P53" s="7"/>
      <c r="Q53" s="10"/>
      <c r="R53" s="5"/>
    </row>
    <row r="54" spans="1:18" ht="18.75">
      <c r="A54" s="21"/>
      <c r="B54" s="44" t="s">
        <v>112</v>
      </c>
      <c r="C54" s="22"/>
      <c r="D54" s="22"/>
      <c r="E54" s="22"/>
      <c r="F54" s="60"/>
      <c r="G54" s="22"/>
      <c r="H54" s="23"/>
      <c r="I54" s="6"/>
      <c r="J54" s="8"/>
      <c r="N54" s="7"/>
      <c r="O54" s="7"/>
      <c r="P54" s="7"/>
      <c r="Q54" s="10"/>
      <c r="R54" s="5"/>
    </row>
    <row r="55" spans="1:18" ht="18.75">
      <c r="A55" s="21"/>
      <c r="B55" s="20" t="s">
        <v>423</v>
      </c>
      <c r="C55" s="22"/>
      <c r="D55" s="22"/>
      <c r="E55" s="22"/>
      <c r="F55" s="60">
        <v>309.06</v>
      </c>
      <c r="G55" s="22"/>
      <c r="H55" s="23"/>
      <c r="I55" s="6"/>
      <c r="J55" s="8"/>
      <c r="N55" s="7"/>
      <c r="O55" s="7"/>
      <c r="P55" s="7"/>
      <c r="Q55" s="10"/>
      <c r="R55" s="5"/>
    </row>
    <row r="56" spans="1:18" ht="18.75">
      <c r="A56" s="21"/>
      <c r="B56" s="20" t="s">
        <v>424</v>
      </c>
      <c r="C56" s="22"/>
      <c r="D56" s="22"/>
      <c r="E56" s="22"/>
      <c r="F56" s="60">
        <v>2180.52</v>
      </c>
      <c r="G56" s="22"/>
      <c r="H56" s="23"/>
      <c r="I56" s="6"/>
      <c r="J56" s="8"/>
      <c r="N56" s="7"/>
      <c r="O56" s="7"/>
      <c r="P56" s="7"/>
      <c r="Q56" s="10"/>
      <c r="R56" s="5"/>
    </row>
    <row r="57" spans="1:24" ht="18.75">
      <c r="A57" s="18"/>
      <c r="B57" s="20" t="s">
        <v>11</v>
      </c>
      <c r="C57" s="19">
        <f>SUM(C13:C33)</f>
        <v>8.75</v>
      </c>
      <c r="D57" s="19">
        <f>SUM(D13:D33)</f>
        <v>9.16</v>
      </c>
      <c r="E57" s="22">
        <f>SUM(E13:E38)</f>
        <v>368168.70599999995</v>
      </c>
      <c r="F57" s="22">
        <f>F13+F14+F15+F16+F17+F18</f>
        <v>248779.24799999996</v>
      </c>
      <c r="G57" s="22">
        <f>G13+G14+G15+G16+G17+G18</f>
        <v>385641.816</v>
      </c>
      <c r="H57" s="23">
        <f>1.04993597951*C57</f>
        <v>9.186939820712501</v>
      </c>
      <c r="I57" s="6">
        <f>1.12035851472*C57</f>
        <v>9.8031370038</v>
      </c>
      <c r="J57" s="8">
        <f>J18</f>
        <v>3426.1</v>
      </c>
      <c r="N57" s="7"/>
      <c r="Q57" s="10"/>
      <c r="R57" s="5">
        <f>SUM(R13:R33)</f>
        <v>8.75</v>
      </c>
      <c r="S57" s="5">
        <f>SUM(S13:S33)</f>
        <v>9.16</v>
      </c>
      <c r="T57" s="5"/>
      <c r="U57" s="5"/>
      <c r="V57" s="5">
        <f>SUM(V13:V33)</f>
        <v>179870.25</v>
      </c>
      <c r="W57" s="5">
        <f>SUM(W13:W33)</f>
        <v>188298.456</v>
      </c>
      <c r="X57" s="5">
        <f>SUM(X13:X33)</f>
        <v>368168.706</v>
      </c>
    </row>
    <row r="58" spans="1:35" ht="19.5" customHeight="1">
      <c r="A58" s="18">
        <v>5</v>
      </c>
      <c r="B58" s="25" t="s">
        <v>22</v>
      </c>
      <c r="C58" s="57">
        <v>1.47</v>
      </c>
      <c r="D58" s="57">
        <v>1.58</v>
      </c>
      <c r="E58" s="22">
        <f>AH58*6*AH18</f>
        <v>62697.62999999999</v>
      </c>
      <c r="F58" s="60">
        <f>E58</f>
        <v>62697.62999999999</v>
      </c>
      <c r="G58" s="22">
        <f>AI58*6*AH18</f>
        <v>70509.138</v>
      </c>
      <c r="H58" s="56" t="e">
        <f>#REF!</f>
        <v>#REF!</v>
      </c>
      <c r="I58" s="5">
        <f>C58+D58</f>
        <v>3.05</v>
      </c>
      <c r="J58" s="46">
        <v>3.43</v>
      </c>
      <c r="K58">
        <v>10</v>
      </c>
      <c r="L58">
        <v>2</v>
      </c>
      <c r="N58" s="7">
        <f>C58*J58*K58</f>
        <v>50.42100000000001</v>
      </c>
      <c r="O58" s="7" t="e">
        <f>#REF!*J58*L58</f>
        <v>#REF!</v>
      </c>
      <c r="P58" s="7" t="e">
        <f>SUM(N58:O58)</f>
        <v>#REF!</v>
      </c>
      <c r="Q58" s="9"/>
      <c r="R58" s="5">
        <v>1.47</v>
      </c>
      <c r="S58">
        <v>1.58</v>
      </c>
      <c r="T58">
        <v>6</v>
      </c>
      <c r="U58">
        <v>6</v>
      </c>
      <c r="V58">
        <f>R58*J58*T58</f>
        <v>30.2526</v>
      </c>
      <c r="W58">
        <f>S58*U58*J58</f>
        <v>32.516400000000004</v>
      </c>
      <c r="X58">
        <f>SUM(V58:W58)</f>
        <v>62.769000000000005</v>
      </c>
      <c r="AC58">
        <f>AC38</f>
        <v>0</v>
      </c>
      <c r="AD58" s="56">
        <f>AD20</f>
        <v>0</v>
      </c>
      <c r="AE58" s="56">
        <v>3.05</v>
      </c>
      <c r="AF58">
        <v>3.43</v>
      </c>
      <c r="AG58">
        <f>AG16</f>
        <v>0</v>
      </c>
      <c r="AH58">
        <v>3.05</v>
      </c>
      <c r="AI58">
        <v>3.43</v>
      </c>
    </row>
    <row r="59" spans="1:17" ht="18.75">
      <c r="A59" s="16"/>
      <c r="B59" s="26"/>
      <c r="C59" s="16"/>
      <c r="D59" s="16"/>
      <c r="E59" s="16"/>
      <c r="F59" s="16"/>
      <c r="G59" s="16"/>
      <c r="H59" s="16"/>
      <c r="Q59" s="10"/>
    </row>
    <row r="60" spans="1:17" ht="18.75">
      <c r="A60" s="90" t="s">
        <v>75</v>
      </c>
      <c r="B60" s="90"/>
      <c r="C60" s="110">
        <v>313471.5</v>
      </c>
      <c r="D60" s="110"/>
      <c r="E60" s="12" t="s">
        <v>13</v>
      </c>
      <c r="F60" s="16"/>
      <c r="G60" s="16"/>
      <c r="H60" s="16"/>
      <c r="Q60" s="10"/>
    </row>
    <row r="61" spans="1:17" ht="18.75">
      <c r="A61" s="90" t="s">
        <v>76</v>
      </c>
      <c r="B61" s="90"/>
      <c r="C61" s="110">
        <v>560289.97</v>
      </c>
      <c r="D61" s="110"/>
      <c r="E61" s="12" t="s">
        <v>13</v>
      </c>
      <c r="F61" s="16"/>
      <c r="G61" s="16"/>
      <c r="H61" s="16"/>
      <c r="Q61" s="10"/>
    </row>
    <row r="62" spans="1:8" ht="18.75">
      <c r="A62" s="105" t="s">
        <v>12</v>
      </c>
      <c r="B62" s="105"/>
      <c r="C62" s="105"/>
      <c r="D62" s="105"/>
      <c r="E62" s="105"/>
      <c r="F62" s="105"/>
      <c r="G62" s="105"/>
      <c r="H62" s="16"/>
    </row>
    <row r="63" spans="1:8" ht="18.75" customHeight="1" hidden="1">
      <c r="A63" s="106" t="s">
        <v>29</v>
      </c>
      <c r="B63" s="106"/>
      <c r="C63" s="11" t="e">
        <f>C60-#REF!</f>
        <v>#REF!</v>
      </c>
      <c r="D63" s="16" t="s">
        <v>13</v>
      </c>
      <c r="E63" s="16"/>
      <c r="F63" s="16"/>
      <c r="G63" s="16"/>
      <c r="H63" s="16"/>
    </row>
    <row r="64" spans="1:8" ht="18.75" customHeight="1" hidden="1">
      <c r="A64" s="106" t="s">
        <v>31</v>
      </c>
      <c r="B64" s="106"/>
      <c r="C64" s="51">
        <f>E57-F57</f>
        <v>119389.45799999998</v>
      </c>
      <c r="D64" s="52" t="str">
        <f>D63</f>
        <v>рублей</v>
      </c>
      <c r="E64" s="32"/>
      <c r="F64" s="32"/>
      <c r="G64" s="32"/>
      <c r="H64" s="16"/>
    </row>
    <row r="65" spans="1:8" ht="18.75" hidden="1">
      <c r="A65" s="14"/>
      <c r="B65" s="16"/>
      <c r="C65" s="16"/>
      <c r="D65" s="16"/>
      <c r="E65" s="16"/>
      <c r="F65" s="16"/>
      <c r="G65" s="16"/>
      <c r="H65" s="16"/>
    </row>
    <row r="66" spans="1:8" ht="12.75" hidden="1">
      <c r="A66" s="32"/>
      <c r="B66" s="33"/>
      <c r="C66" s="33"/>
      <c r="D66" s="33"/>
      <c r="E66" s="33"/>
      <c r="F66" s="33"/>
      <c r="G66" s="33"/>
      <c r="H66" s="33"/>
    </row>
    <row r="67" spans="1:8" ht="12.75" hidden="1">
      <c r="A67" s="32"/>
      <c r="B67" s="32"/>
      <c r="C67" s="32"/>
      <c r="D67" s="32"/>
      <c r="E67" s="32"/>
      <c r="F67" s="32"/>
      <c r="G67" s="32"/>
      <c r="H67" s="32"/>
    </row>
    <row r="68" spans="1:8" ht="12.75" hidden="1">
      <c r="A68" s="32"/>
      <c r="B68" s="32"/>
      <c r="C68" s="32"/>
      <c r="D68" s="32"/>
      <c r="E68" s="32"/>
      <c r="F68" s="32"/>
      <c r="G68" s="32"/>
      <c r="H68" s="32"/>
    </row>
    <row r="69" spans="1:8" ht="12.75" hidden="1">
      <c r="A69" s="32"/>
      <c r="B69" s="32"/>
      <c r="C69" s="32"/>
      <c r="D69" s="32"/>
      <c r="E69" s="32"/>
      <c r="F69" s="32"/>
      <c r="G69" s="32"/>
      <c r="H69" s="32"/>
    </row>
    <row r="70" spans="1:8" ht="75" hidden="1">
      <c r="A70" s="32"/>
      <c r="B70" s="32"/>
      <c r="C70" s="32"/>
      <c r="D70" s="32"/>
      <c r="E70" s="32"/>
      <c r="F70" s="24" t="s">
        <v>33</v>
      </c>
      <c r="G70" s="32"/>
      <c r="H70" s="32"/>
    </row>
    <row r="71" spans="1:8" ht="131.25" hidden="1">
      <c r="A71" s="32"/>
      <c r="B71" s="32"/>
      <c r="C71" s="32"/>
      <c r="D71" s="32"/>
      <c r="E71" s="32"/>
      <c r="F71" s="24" t="s">
        <v>35</v>
      </c>
      <c r="G71" s="32"/>
      <c r="H71" s="32"/>
    </row>
    <row r="72" spans="1:8" ht="56.25" hidden="1">
      <c r="A72" s="32"/>
      <c r="B72" s="32"/>
      <c r="C72" s="32"/>
      <c r="D72" s="32"/>
      <c r="E72" s="32"/>
      <c r="F72" s="20" t="s">
        <v>34</v>
      </c>
      <c r="G72" s="32"/>
      <c r="H72" s="32"/>
    </row>
    <row r="73" spans="1:8" ht="56.25" hidden="1">
      <c r="A73" s="32"/>
      <c r="B73" s="32"/>
      <c r="C73" s="32"/>
      <c r="D73" s="32"/>
      <c r="E73" s="32"/>
      <c r="F73" s="20" t="s">
        <v>21</v>
      </c>
      <c r="G73" s="32"/>
      <c r="H73" s="32"/>
    </row>
    <row r="74" spans="1:8" ht="12.75" hidden="1">
      <c r="A74" s="32"/>
      <c r="B74" s="32"/>
      <c r="C74" s="32"/>
      <c r="D74" s="32"/>
      <c r="E74" s="32"/>
      <c r="F74" s="32"/>
      <c r="G74" s="32"/>
      <c r="H74" s="32"/>
    </row>
    <row r="75" spans="1:8" ht="12.75" hidden="1">
      <c r="A75" s="32"/>
      <c r="B75" s="32"/>
      <c r="C75" s="32"/>
      <c r="D75" s="32"/>
      <c r="E75" s="32"/>
      <c r="F75" s="32"/>
      <c r="G75" s="32"/>
      <c r="H75" s="32"/>
    </row>
    <row r="76" spans="1:8" ht="12.75" hidden="1">
      <c r="A76" s="32"/>
      <c r="B76" s="32"/>
      <c r="C76" s="32"/>
      <c r="D76" s="32"/>
      <c r="E76" s="32"/>
      <c r="F76" s="32"/>
      <c r="G76" s="32"/>
      <c r="H76" s="32"/>
    </row>
    <row r="77" spans="1:8" ht="12.75" hidden="1">
      <c r="A77" s="32"/>
      <c r="B77" s="32"/>
      <c r="C77" s="32"/>
      <c r="D77" s="32"/>
      <c r="E77" s="32"/>
      <c r="F77" s="32"/>
      <c r="G77" s="32"/>
      <c r="H77" s="32"/>
    </row>
    <row r="78" spans="1:8" ht="12.75" hidden="1">
      <c r="A78" s="32"/>
      <c r="B78" s="32"/>
      <c r="C78" s="32"/>
      <c r="D78" s="32"/>
      <c r="E78" s="32"/>
      <c r="F78" s="32"/>
      <c r="G78" s="32"/>
      <c r="H78" s="32"/>
    </row>
    <row r="79" spans="1:8" ht="12.75" hidden="1">
      <c r="A79" s="32"/>
      <c r="B79" s="32"/>
      <c r="C79" s="32"/>
      <c r="D79" s="32"/>
      <c r="E79" s="32"/>
      <c r="F79" s="32"/>
      <c r="G79" s="32"/>
      <c r="H79" s="32"/>
    </row>
    <row r="80" spans="1:8" ht="12.75" hidden="1">
      <c r="A80" s="32"/>
      <c r="B80" s="32"/>
      <c r="C80" s="32"/>
      <c r="D80" s="32"/>
      <c r="E80" s="32"/>
      <c r="F80" s="32"/>
      <c r="G80" s="32"/>
      <c r="H80" s="32"/>
    </row>
    <row r="81" spans="1:8" ht="12.75" hidden="1">
      <c r="A81" s="32"/>
      <c r="B81" s="32"/>
      <c r="C81" s="32"/>
      <c r="D81" s="32"/>
      <c r="E81" s="32"/>
      <c r="F81" s="32"/>
      <c r="G81" s="32"/>
      <c r="H81" s="32"/>
    </row>
    <row r="82" spans="1:8" ht="12.75" hidden="1">
      <c r="A82" s="32"/>
      <c r="B82" s="32"/>
      <c r="C82" s="32"/>
      <c r="D82" s="32"/>
      <c r="E82" s="32"/>
      <c r="F82" s="32"/>
      <c r="G82" s="32"/>
      <c r="H82" s="32"/>
    </row>
    <row r="83" spans="1:8" ht="12.75" hidden="1">
      <c r="A83" s="32"/>
      <c r="B83" s="32"/>
      <c r="C83" s="32"/>
      <c r="D83" s="32"/>
      <c r="E83" s="32"/>
      <c r="F83" s="32"/>
      <c r="G83" s="32"/>
      <c r="H83" s="32"/>
    </row>
    <row r="84" spans="1:8" ht="12.75" hidden="1">
      <c r="A84" s="32"/>
      <c r="B84" s="32"/>
      <c r="C84" s="32"/>
      <c r="D84" s="32"/>
      <c r="E84" s="32"/>
      <c r="F84" s="32"/>
      <c r="G84" s="32"/>
      <c r="H84" s="32"/>
    </row>
    <row r="85" spans="1:8" ht="12.75" hidden="1">
      <c r="A85" s="32"/>
      <c r="B85" s="32"/>
      <c r="C85" s="32"/>
      <c r="D85" s="32"/>
      <c r="E85" s="32"/>
      <c r="F85" s="32"/>
      <c r="G85" s="32"/>
      <c r="H85" s="32"/>
    </row>
    <row r="86" spans="1:8" ht="12.75" hidden="1">
      <c r="A86" s="32"/>
      <c r="B86" s="32"/>
      <c r="C86" s="32"/>
      <c r="D86" s="32"/>
      <c r="E86" s="32"/>
      <c r="F86" s="32"/>
      <c r="G86" s="32"/>
      <c r="H86" s="32"/>
    </row>
    <row r="87" spans="1:8" ht="12.75" hidden="1">
      <c r="A87" s="32"/>
      <c r="B87" s="32"/>
      <c r="C87" s="32"/>
      <c r="D87" s="32"/>
      <c r="E87" s="32"/>
      <c r="F87" s="32"/>
      <c r="G87" s="32"/>
      <c r="H87" s="32"/>
    </row>
    <row r="88" spans="1:8" ht="12.75" hidden="1">
      <c r="A88" s="32"/>
      <c r="B88" s="32"/>
      <c r="C88" s="32"/>
      <c r="D88" s="32"/>
      <c r="E88" s="32"/>
      <c r="F88" s="32"/>
      <c r="G88" s="32"/>
      <c r="H88" s="32"/>
    </row>
    <row r="89" spans="1:8" ht="12.75" hidden="1">
      <c r="A89" s="32"/>
      <c r="B89" s="32"/>
      <c r="C89" s="32"/>
      <c r="D89" s="32"/>
      <c r="E89" s="32"/>
      <c r="F89" s="32"/>
      <c r="G89" s="32"/>
      <c r="H89" s="32"/>
    </row>
    <row r="90" spans="1:8" ht="12.75" hidden="1">
      <c r="A90" s="32"/>
      <c r="B90" s="32"/>
      <c r="C90" s="32"/>
      <c r="D90" s="32"/>
      <c r="E90" s="32"/>
      <c r="F90" s="32"/>
      <c r="G90" s="32"/>
      <c r="H90" s="32"/>
    </row>
    <row r="91" spans="1:8" ht="12.75" hidden="1">
      <c r="A91" s="32"/>
      <c r="B91" s="32"/>
      <c r="C91" s="32"/>
      <c r="D91" s="32"/>
      <c r="E91" s="32"/>
      <c r="F91" s="32"/>
      <c r="G91" s="32"/>
      <c r="H91" s="32"/>
    </row>
    <row r="92" spans="1:8" ht="12.75" hidden="1">
      <c r="A92" s="32"/>
      <c r="B92" s="32"/>
      <c r="C92" s="32"/>
      <c r="D92" s="32"/>
      <c r="E92" s="32"/>
      <c r="F92" s="32"/>
      <c r="G92" s="32"/>
      <c r="H92" s="32"/>
    </row>
    <row r="93" spans="1:8" ht="12.75" hidden="1">
      <c r="A93" s="32"/>
      <c r="B93" s="32"/>
      <c r="C93" s="32"/>
      <c r="D93" s="32"/>
      <c r="E93" s="32"/>
      <c r="F93" s="32"/>
      <c r="G93" s="32"/>
      <c r="H93" s="32"/>
    </row>
    <row r="94" spans="1:8" ht="12.75" hidden="1">
      <c r="A94" s="32"/>
      <c r="B94" s="32"/>
      <c r="C94" s="32"/>
      <c r="D94" s="32"/>
      <c r="E94" s="32"/>
      <c r="F94" s="32"/>
      <c r="G94" s="32"/>
      <c r="H94" s="32"/>
    </row>
    <row r="95" spans="1:8" ht="12.75" hidden="1">
      <c r="A95" s="32"/>
      <c r="B95" s="32"/>
      <c r="C95" s="32"/>
      <c r="D95" s="32"/>
      <c r="E95" s="32"/>
      <c r="F95" s="32"/>
      <c r="G95" s="32"/>
      <c r="H95" s="32"/>
    </row>
    <row r="96" spans="1:8" ht="12.75" hidden="1">
      <c r="A96" s="32"/>
      <c r="B96" s="32"/>
      <c r="C96" s="32"/>
      <c r="D96" s="32"/>
      <c r="E96" s="32"/>
      <c r="F96" s="32"/>
      <c r="G96" s="32"/>
      <c r="H96" s="32"/>
    </row>
    <row r="97" spans="1:8" ht="12.75" hidden="1">
      <c r="A97" s="32"/>
      <c r="B97" s="32"/>
      <c r="C97" s="32"/>
      <c r="D97" s="32"/>
      <c r="E97" s="32"/>
      <c r="F97" s="32"/>
      <c r="G97" s="32"/>
      <c r="H97" s="32"/>
    </row>
    <row r="98" spans="1:8" ht="12.75" hidden="1">
      <c r="A98" s="32"/>
      <c r="B98" s="32"/>
      <c r="C98" s="32"/>
      <c r="D98" s="32"/>
      <c r="E98" s="32"/>
      <c r="F98" s="32"/>
      <c r="G98" s="32"/>
      <c r="H98" s="32"/>
    </row>
    <row r="99" spans="1:8" ht="12.75" hidden="1">
      <c r="A99" s="32"/>
      <c r="B99" s="32"/>
      <c r="C99" s="32"/>
      <c r="D99" s="32"/>
      <c r="E99" s="32"/>
      <c r="F99" s="32"/>
      <c r="G99" s="32"/>
      <c r="H99" s="32"/>
    </row>
    <row r="100" spans="1:8" ht="12.75" hidden="1">
      <c r="A100" s="32"/>
      <c r="B100" s="32"/>
      <c r="C100" s="32"/>
      <c r="D100" s="32"/>
      <c r="E100" s="32"/>
      <c r="F100" s="32"/>
      <c r="G100" s="32"/>
      <c r="H100" s="32"/>
    </row>
    <row r="101" spans="1:8" ht="12.75" hidden="1">
      <c r="A101" s="32"/>
      <c r="B101" s="32"/>
      <c r="C101" s="32"/>
      <c r="D101" s="32"/>
      <c r="E101" s="32"/>
      <c r="F101" s="32"/>
      <c r="G101" s="32"/>
      <c r="H101" s="32"/>
    </row>
    <row r="102" spans="1:8" ht="12.75" hidden="1">
      <c r="A102" s="32"/>
      <c r="B102" s="32"/>
      <c r="C102" s="32"/>
      <c r="D102" s="32"/>
      <c r="E102" s="32"/>
      <c r="F102" s="32"/>
      <c r="G102" s="32"/>
      <c r="H102" s="32"/>
    </row>
    <row r="103" spans="1:8" ht="12.75" hidden="1">
      <c r="A103" s="32"/>
      <c r="B103" s="32"/>
      <c r="C103" s="32"/>
      <c r="D103" s="32"/>
      <c r="E103" s="32"/>
      <c r="F103" s="32"/>
      <c r="G103" s="32"/>
      <c r="H103" s="32"/>
    </row>
    <row r="104" spans="1:8" ht="12.75" hidden="1">
      <c r="A104" s="32"/>
      <c r="B104" s="32"/>
      <c r="C104" s="32"/>
      <c r="D104" s="32"/>
      <c r="E104" s="32"/>
      <c r="F104" s="32"/>
      <c r="G104" s="32"/>
      <c r="H104" s="32"/>
    </row>
    <row r="105" spans="1:8" ht="12.75" hidden="1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spans="1:8" ht="12.75">
      <c r="A142" s="32"/>
      <c r="B142" s="32"/>
      <c r="C142" s="32"/>
      <c r="D142" s="32"/>
      <c r="E142" s="32"/>
      <c r="F142" s="32"/>
      <c r="G142" s="32"/>
      <c r="H142" s="32"/>
    </row>
    <row r="143" spans="1:8" ht="12.75">
      <c r="A143" s="32"/>
      <c r="B143" s="32"/>
      <c r="C143" s="32"/>
      <c r="D143" s="32"/>
      <c r="E143" s="32"/>
      <c r="F143" s="32"/>
      <c r="G143" s="32"/>
      <c r="H143" s="32"/>
    </row>
    <row r="144" spans="1:8" ht="12.75">
      <c r="A144" s="32"/>
      <c r="B144" s="32"/>
      <c r="C144" s="32"/>
      <c r="D144" s="32"/>
      <c r="E144" s="32"/>
      <c r="F144" s="32"/>
      <c r="G144" s="32"/>
      <c r="H144" s="32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spans="1:8" ht="12.75">
      <c r="A146" s="32"/>
      <c r="B146" s="32"/>
      <c r="C146" s="32"/>
      <c r="D146" s="32"/>
      <c r="E146" s="32"/>
      <c r="F146" s="32"/>
      <c r="G146" s="32"/>
      <c r="H146" s="32"/>
    </row>
    <row r="147" spans="1:8" ht="12.75">
      <c r="A147" s="32"/>
      <c r="B147" s="32"/>
      <c r="C147" s="32"/>
      <c r="D147" s="32"/>
      <c r="E147" s="32"/>
      <c r="F147" s="32"/>
      <c r="G147" s="32"/>
      <c r="H147" s="32"/>
    </row>
    <row r="148" spans="1:8" ht="12.75">
      <c r="A148" s="32"/>
      <c r="B148" s="32"/>
      <c r="C148" s="32"/>
      <c r="D148" s="32"/>
      <c r="E148" s="32"/>
      <c r="F148" s="32"/>
      <c r="G148" s="32"/>
      <c r="H148" s="32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spans="1:8" ht="12.75">
      <c r="A152" s="32"/>
      <c r="B152" s="32"/>
      <c r="C152" s="32"/>
      <c r="D152" s="32"/>
      <c r="E152" s="32"/>
      <c r="F152" s="32"/>
      <c r="G152" s="32"/>
      <c r="H152" s="32"/>
    </row>
    <row r="153" spans="1:8" ht="12.75">
      <c r="A153" s="32"/>
      <c r="B153" s="32"/>
      <c r="C153" s="32"/>
      <c r="D153" s="32"/>
      <c r="E153" s="32"/>
      <c r="F153" s="32"/>
      <c r="G153" s="32"/>
      <c r="H153" s="32"/>
    </row>
    <row r="154" spans="1:8" ht="12.75">
      <c r="A154" s="32"/>
      <c r="B154" s="32"/>
      <c r="C154" s="32"/>
      <c r="D154" s="32"/>
      <c r="E154" s="32"/>
      <c r="F154" s="32"/>
      <c r="G154" s="32"/>
      <c r="H154" s="32"/>
    </row>
    <row r="155" spans="1:8" ht="12.75">
      <c r="A155" s="32"/>
      <c r="B155" s="32"/>
      <c r="C155" s="32"/>
      <c r="D155" s="32"/>
      <c r="E155" s="32"/>
      <c r="F155" s="32"/>
      <c r="G155" s="32"/>
      <c r="H155" s="32"/>
    </row>
    <row r="156" spans="1:8" ht="12.75">
      <c r="A156" s="32"/>
      <c r="B156" s="32"/>
      <c r="C156" s="32"/>
      <c r="D156" s="32"/>
      <c r="E156" s="32"/>
      <c r="F156" s="32"/>
      <c r="G156" s="32"/>
      <c r="H156" s="32"/>
    </row>
    <row r="157" spans="1:8" ht="12.75">
      <c r="A157" s="32"/>
      <c r="B157" s="32"/>
      <c r="C157" s="32"/>
      <c r="D157" s="32"/>
      <c r="E157" s="32"/>
      <c r="F157" s="32"/>
      <c r="G157" s="32"/>
      <c r="H157" s="32"/>
    </row>
    <row r="158" spans="1:8" ht="12.75">
      <c r="A158" s="32"/>
      <c r="B158" s="32"/>
      <c r="C158" s="32"/>
      <c r="D158" s="32"/>
      <c r="E158" s="32"/>
      <c r="F158" s="32"/>
      <c r="G158" s="32"/>
      <c r="H158" s="32"/>
    </row>
    <row r="159" spans="1:8" ht="12.75">
      <c r="A159" s="32"/>
      <c r="B159" s="32"/>
      <c r="C159" s="32"/>
      <c r="D159" s="32"/>
      <c r="E159" s="32"/>
      <c r="F159" s="32"/>
      <c r="G159" s="32"/>
      <c r="H159" s="32"/>
    </row>
    <row r="160" spans="1:8" ht="12.75">
      <c r="A160" s="32"/>
      <c r="B160" s="32"/>
      <c r="C160" s="32"/>
      <c r="D160" s="32"/>
      <c r="E160" s="32"/>
      <c r="F160" s="32"/>
      <c r="G160" s="32"/>
      <c r="H160" s="32"/>
    </row>
    <row r="161" spans="1:8" ht="12.75">
      <c r="A161" s="32"/>
      <c r="B161" s="32"/>
      <c r="C161" s="32"/>
      <c r="D161" s="32"/>
      <c r="E161" s="32"/>
      <c r="F161" s="32"/>
      <c r="G161" s="32"/>
      <c r="H161" s="32"/>
    </row>
    <row r="162" spans="1:8" ht="12.75">
      <c r="A162" s="32"/>
      <c r="B162" s="32"/>
      <c r="C162" s="32"/>
      <c r="D162" s="32"/>
      <c r="E162" s="32"/>
      <c r="F162" s="32"/>
      <c r="G162" s="32"/>
      <c r="H162" s="32"/>
    </row>
    <row r="163" spans="1:8" ht="12.75">
      <c r="A163" s="32"/>
      <c r="B163" s="32"/>
      <c r="C163" s="32"/>
      <c r="D163" s="32"/>
      <c r="E163" s="32"/>
      <c r="F163" s="32"/>
      <c r="G163" s="32"/>
      <c r="H163" s="32"/>
    </row>
    <row r="164" spans="1:8" ht="12.75">
      <c r="A164" s="32"/>
      <c r="B164" s="32"/>
      <c r="C164" s="32"/>
      <c r="D164" s="32"/>
      <c r="E164" s="32"/>
      <c r="F164" s="32"/>
      <c r="G164" s="32"/>
      <c r="H164" s="32"/>
    </row>
    <row r="165" spans="1:8" ht="12.75">
      <c r="A165" s="32"/>
      <c r="B165" s="32"/>
      <c r="C165" s="32"/>
      <c r="D165" s="32"/>
      <c r="E165" s="32"/>
      <c r="F165" s="32"/>
      <c r="G165" s="32"/>
      <c r="H165" s="32"/>
    </row>
    <row r="166" spans="1:8" ht="12.75">
      <c r="A166" s="32"/>
      <c r="B166" s="32"/>
      <c r="C166" s="32"/>
      <c r="D166" s="32"/>
      <c r="E166" s="32"/>
      <c r="F166" s="32"/>
      <c r="G166" s="32"/>
      <c r="H166" s="32"/>
    </row>
    <row r="167" spans="1:8" ht="12.75">
      <c r="A167" s="32"/>
      <c r="B167" s="32"/>
      <c r="C167" s="32"/>
      <c r="D167" s="32"/>
      <c r="E167" s="32"/>
      <c r="F167" s="32"/>
      <c r="G167" s="32"/>
      <c r="H167" s="32"/>
    </row>
    <row r="168" spans="1:8" ht="12.75">
      <c r="A168" s="32"/>
      <c r="B168" s="32"/>
      <c r="C168" s="32"/>
      <c r="D168" s="32"/>
      <c r="E168" s="32"/>
      <c r="F168" s="32"/>
      <c r="G168" s="32"/>
      <c r="H168" s="32"/>
    </row>
    <row r="169" spans="1:8" ht="12.75">
      <c r="A169" s="32"/>
      <c r="B169" s="32"/>
      <c r="C169" s="32"/>
      <c r="D169" s="32"/>
      <c r="E169" s="32"/>
      <c r="F169" s="32"/>
      <c r="G169" s="32"/>
      <c r="H169" s="32"/>
    </row>
    <row r="170" spans="1:8" ht="12.75">
      <c r="A170" s="32"/>
      <c r="B170" s="32"/>
      <c r="C170" s="32"/>
      <c r="D170" s="32"/>
      <c r="E170" s="32"/>
      <c r="F170" s="32"/>
      <c r="G170" s="32"/>
      <c r="H170" s="32"/>
    </row>
    <row r="171" spans="1:8" ht="12.75">
      <c r="A171" s="32"/>
      <c r="B171" s="32"/>
      <c r="C171" s="32"/>
      <c r="D171" s="32"/>
      <c r="E171" s="32"/>
      <c r="F171" s="32"/>
      <c r="G171" s="32"/>
      <c r="H171" s="32"/>
    </row>
    <row r="172" spans="1:8" ht="12.75">
      <c r="A172" s="32"/>
      <c r="B172" s="32"/>
      <c r="C172" s="32"/>
      <c r="D172" s="32"/>
      <c r="E172" s="32"/>
      <c r="F172" s="32"/>
      <c r="G172" s="32"/>
      <c r="H172" s="32"/>
    </row>
    <row r="173" spans="1:8" ht="12.75">
      <c r="A173" s="32"/>
      <c r="B173" s="32"/>
      <c r="C173" s="32"/>
      <c r="D173" s="32"/>
      <c r="E173" s="32"/>
      <c r="F173" s="32"/>
      <c r="G173" s="32"/>
      <c r="H173" s="32"/>
    </row>
    <row r="174" spans="1:8" ht="12.75">
      <c r="A174" s="32"/>
      <c r="B174" s="32"/>
      <c r="C174" s="32"/>
      <c r="D174" s="32"/>
      <c r="E174" s="32"/>
      <c r="F174" s="32"/>
      <c r="G174" s="32"/>
      <c r="H174" s="32"/>
    </row>
    <row r="175" spans="1:8" ht="12.75">
      <c r="A175" s="32"/>
      <c r="B175" s="32"/>
      <c r="C175" s="32"/>
      <c r="D175" s="32"/>
      <c r="E175" s="32"/>
      <c r="F175" s="32"/>
      <c r="G175" s="32"/>
      <c r="H175" s="32"/>
    </row>
    <row r="176" spans="1:8" ht="12.75">
      <c r="A176" s="32"/>
      <c r="B176" s="32"/>
      <c r="C176" s="32"/>
      <c r="D176" s="32"/>
      <c r="E176" s="32"/>
      <c r="F176" s="32"/>
      <c r="G176" s="32"/>
      <c r="H176" s="32"/>
    </row>
    <row r="177" spans="1:8" ht="12.75">
      <c r="A177" s="32"/>
      <c r="B177" s="32"/>
      <c r="C177" s="32"/>
      <c r="D177" s="32"/>
      <c r="E177" s="32"/>
      <c r="F177" s="32"/>
      <c r="G177" s="32"/>
      <c r="H177" s="32"/>
    </row>
    <row r="178" spans="1:8" ht="12.75">
      <c r="A178" s="32"/>
      <c r="B178" s="32"/>
      <c r="C178" s="32"/>
      <c r="D178" s="32"/>
      <c r="E178" s="32"/>
      <c r="F178" s="32"/>
      <c r="G178" s="32"/>
      <c r="H178" s="32"/>
    </row>
    <row r="179" spans="1:8" ht="12.75">
      <c r="A179" s="32"/>
      <c r="B179" s="32"/>
      <c r="C179" s="32"/>
      <c r="D179" s="32"/>
      <c r="E179" s="32"/>
      <c r="F179" s="32"/>
      <c r="G179" s="32"/>
      <c r="H179" s="32"/>
    </row>
    <row r="180" spans="1:8" ht="12.75">
      <c r="A180" s="32"/>
      <c r="B180" s="32"/>
      <c r="C180" s="32"/>
      <c r="D180" s="32"/>
      <c r="E180" s="32"/>
      <c r="F180" s="32"/>
      <c r="G180" s="32"/>
      <c r="H180" s="32"/>
    </row>
    <row r="181" spans="1:8" ht="12.75">
      <c r="A181" s="32"/>
      <c r="B181" s="32"/>
      <c r="C181" s="32"/>
      <c r="D181" s="32"/>
      <c r="E181" s="32"/>
      <c r="F181" s="32"/>
      <c r="G181" s="32"/>
      <c r="H181" s="32"/>
    </row>
    <row r="182" spans="1:8" ht="12.75">
      <c r="A182" s="32"/>
      <c r="B182" s="32"/>
      <c r="C182" s="32"/>
      <c r="D182" s="32"/>
      <c r="E182" s="32"/>
      <c r="F182" s="32"/>
      <c r="G182" s="32"/>
      <c r="H182" s="32"/>
    </row>
    <row r="183" spans="1:8" ht="12.75">
      <c r="A183" s="32"/>
      <c r="B183" s="32"/>
      <c r="C183" s="32"/>
      <c r="D183" s="32"/>
      <c r="E183" s="32"/>
      <c r="F183" s="32"/>
      <c r="G183" s="32"/>
      <c r="H183" s="32"/>
    </row>
    <row r="184" spans="1:8" ht="12.75">
      <c r="A184" s="32"/>
      <c r="B184" s="32"/>
      <c r="C184" s="32"/>
      <c r="D184" s="32"/>
      <c r="E184" s="32"/>
      <c r="F184" s="32"/>
      <c r="G184" s="32"/>
      <c r="H184" s="32"/>
    </row>
    <row r="185" spans="1:8" ht="12.75">
      <c r="A185" s="32"/>
      <c r="B185" s="32"/>
      <c r="C185" s="32"/>
      <c r="D185" s="32"/>
      <c r="E185" s="32"/>
      <c r="F185" s="32"/>
      <c r="G185" s="32"/>
      <c r="H185" s="32"/>
    </row>
    <row r="186" spans="1:8" ht="12.75">
      <c r="A186" s="32"/>
      <c r="B186" s="32"/>
      <c r="C186" s="32"/>
      <c r="D186" s="32"/>
      <c r="E186" s="32"/>
      <c r="F186" s="32"/>
      <c r="G186" s="32"/>
      <c r="H186" s="32"/>
    </row>
    <row r="187" spans="1:8" ht="12.75">
      <c r="A187" s="32"/>
      <c r="B187" s="32"/>
      <c r="C187" s="32"/>
      <c r="D187" s="32"/>
      <c r="E187" s="32"/>
      <c r="F187" s="32"/>
      <c r="G187" s="32"/>
      <c r="H187" s="32"/>
    </row>
    <row r="188" spans="1:8" ht="12.75">
      <c r="A188" s="32"/>
      <c r="B188" s="32"/>
      <c r="C188" s="32"/>
      <c r="D188" s="32"/>
      <c r="E188" s="32"/>
      <c r="F188" s="32"/>
      <c r="G188" s="32"/>
      <c r="H188" s="32"/>
    </row>
    <row r="189" spans="1:8" ht="12.75">
      <c r="A189" s="32"/>
      <c r="B189" s="32"/>
      <c r="C189" s="32"/>
      <c r="D189" s="32"/>
      <c r="E189" s="32"/>
      <c r="F189" s="32"/>
      <c r="G189" s="32"/>
      <c r="H189" s="32"/>
    </row>
    <row r="190" spans="1:8" ht="12.75">
      <c r="A190" s="32"/>
      <c r="B190" s="32"/>
      <c r="C190" s="32"/>
      <c r="D190" s="32"/>
      <c r="E190" s="32"/>
      <c r="F190" s="32"/>
      <c r="G190" s="32"/>
      <c r="H190" s="32"/>
    </row>
    <row r="191" spans="1:8" ht="12.75">
      <c r="A191" s="32"/>
      <c r="B191" s="32"/>
      <c r="C191" s="32"/>
      <c r="D191" s="32"/>
      <c r="E191" s="32"/>
      <c r="F191" s="32"/>
      <c r="G191" s="32"/>
      <c r="H191" s="32"/>
    </row>
    <row r="192" spans="1:8" ht="12.75">
      <c r="A192" s="32"/>
      <c r="B192" s="32"/>
      <c r="C192" s="32"/>
      <c r="D192" s="32"/>
      <c r="E192" s="32"/>
      <c r="F192" s="32"/>
      <c r="G192" s="32"/>
      <c r="H192" s="32"/>
    </row>
    <row r="193" spans="1:8" ht="12.75">
      <c r="A193" s="32"/>
      <c r="B193" s="32"/>
      <c r="C193" s="32"/>
      <c r="D193" s="32"/>
      <c r="E193" s="32"/>
      <c r="F193" s="32"/>
      <c r="G193" s="32"/>
      <c r="H193" s="32"/>
    </row>
    <row r="194" spans="1:8" ht="12.75">
      <c r="A194" s="32"/>
      <c r="B194" s="32"/>
      <c r="C194" s="32"/>
      <c r="D194" s="32"/>
      <c r="E194" s="32"/>
      <c r="F194" s="32"/>
      <c r="G194" s="32"/>
      <c r="H194" s="32"/>
    </row>
    <row r="195" spans="1:8" ht="12.75">
      <c r="A195" s="32"/>
      <c r="B195" s="32"/>
      <c r="C195" s="32"/>
      <c r="D195" s="32"/>
      <c r="E195" s="32"/>
      <c r="F195" s="32"/>
      <c r="G195" s="32"/>
      <c r="H195" s="32"/>
    </row>
    <row r="196" spans="1:8" ht="12.75">
      <c r="A196" s="32"/>
      <c r="B196" s="32"/>
      <c r="C196" s="32"/>
      <c r="D196" s="32"/>
      <c r="E196" s="32"/>
      <c r="F196" s="32"/>
      <c r="G196" s="32"/>
      <c r="H196" s="32"/>
    </row>
    <row r="197" spans="1:8" ht="12.75">
      <c r="A197" s="32"/>
      <c r="B197" s="32"/>
      <c r="C197" s="32"/>
      <c r="D197" s="32"/>
      <c r="E197" s="32"/>
      <c r="F197" s="32"/>
      <c r="G197" s="32"/>
      <c r="H197" s="32"/>
    </row>
    <row r="198" spans="1:8" ht="12.75">
      <c r="A198" s="32"/>
      <c r="B198" s="32"/>
      <c r="C198" s="32"/>
      <c r="D198" s="32"/>
      <c r="E198" s="32"/>
      <c r="F198" s="32"/>
      <c r="G198" s="32"/>
      <c r="H198" s="32"/>
    </row>
    <row r="199" spans="1:8" ht="12.75">
      <c r="A199" s="32"/>
      <c r="B199" s="32"/>
      <c r="C199" s="32"/>
      <c r="D199" s="32"/>
      <c r="E199" s="32"/>
      <c r="F199" s="32"/>
      <c r="G199" s="32"/>
      <c r="H199" s="32"/>
    </row>
    <row r="200" spans="1:8" ht="12.75">
      <c r="A200" s="32"/>
      <c r="B200" s="32"/>
      <c r="C200" s="32"/>
      <c r="D200" s="32"/>
      <c r="E200" s="32"/>
      <c r="F200" s="32"/>
      <c r="G200" s="32"/>
      <c r="H200" s="32"/>
    </row>
    <row r="201" spans="1:8" ht="12.75">
      <c r="A201" s="32"/>
      <c r="B201" s="32"/>
      <c r="C201" s="32"/>
      <c r="D201" s="32"/>
      <c r="E201" s="32"/>
      <c r="F201" s="32"/>
      <c r="G201" s="32"/>
      <c r="H201" s="32"/>
    </row>
    <row r="202" spans="1:8" ht="12.75">
      <c r="A202" s="32"/>
      <c r="B202" s="32"/>
      <c r="C202" s="32"/>
      <c r="D202" s="32"/>
      <c r="E202" s="32"/>
      <c r="F202" s="32"/>
      <c r="G202" s="32"/>
      <c r="H202" s="32"/>
    </row>
    <row r="203" spans="1:8" ht="12.75">
      <c r="A203" s="32"/>
      <c r="B203" s="32"/>
      <c r="C203" s="32"/>
      <c r="D203" s="32"/>
      <c r="E203" s="32"/>
      <c r="F203" s="32"/>
      <c r="G203" s="32"/>
      <c r="H203" s="32"/>
    </row>
    <row r="204" spans="1:8" ht="12.75">
      <c r="A204" s="32"/>
      <c r="B204" s="32"/>
      <c r="C204" s="32"/>
      <c r="D204" s="32"/>
      <c r="E204" s="32"/>
      <c r="F204" s="32"/>
      <c r="G204" s="32"/>
      <c r="H204" s="32"/>
    </row>
    <row r="205" spans="1:8" ht="12.75">
      <c r="A205" s="32"/>
      <c r="B205" s="32"/>
      <c r="C205" s="32"/>
      <c r="D205" s="32"/>
      <c r="E205" s="32"/>
      <c r="F205" s="32"/>
      <c r="G205" s="32"/>
      <c r="H205" s="32"/>
    </row>
    <row r="206" spans="1:8" ht="12.75">
      <c r="A206" s="32"/>
      <c r="B206" s="32"/>
      <c r="C206" s="32"/>
      <c r="D206" s="32"/>
      <c r="E206" s="32"/>
      <c r="F206" s="32"/>
      <c r="G206" s="32"/>
      <c r="H206" s="32"/>
    </row>
    <row r="207" spans="1:8" ht="12.75">
      <c r="A207" s="32"/>
      <c r="B207" s="32"/>
      <c r="C207" s="32"/>
      <c r="D207" s="32"/>
      <c r="E207" s="32"/>
      <c r="F207" s="32"/>
      <c r="G207" s="32"/>
      <c r="H207" s="32"/>
    </row>
    <row r="208" spans="1:8" ht="12.75">
      <c r="A208" s="32"/>
      <c r="B208" s="32"/>
      <c r="C208" s="32"/>
      <c r="D208" s="32"/>
      <c r="E208" s="32"/>
      <c r="F208" s="32"/>
      <c r="G208" s="32"/>
      <c r="H208" s="32"/>
    </row>
    <row r="209" spans="1:8" ht="12.75">
      <c r="A209" s="32"/>
      <c r="B209" s="32"/>
      <c r="C209" s="32"/>
      <c r="D209" s="32"/>
      <c r="E209" s="32"/>
      <c r="F209" s="32"/>
      <c r="G209" s="32"/>
      <c r="H209" s="32"/>
    </row>
    <row r="210" spans="1:8" ht="12.75">
      <c r="A210" s="32"/>
      <c r="B210" s="32"/>
      <c r="C210" s="32"/>
      <c r="D210" s="32"/>
      <c r="E210" s="32"/>
      <c r="F210" s="32"/>
      <c r="G210" s="32"/>
      <c r="H210" s="32"/>
    </row>
    <row r="211" spans="1:8" ht="12.75">
      <c r="A211" s="32"/>
      <c r="B211" s="32"/>
      <c r="C211" s="32"/>
      <c r="D211" s="32"/>
      <c r="E211" s="32"/>
      <c r="F211" s="32"/>
      <c r="G211" s="32"/>
      <c r="H211" s="32"/>
    </row>
    <row r="212" spans="1:8" ht="12.75">
      <c r="A212" s="32"/>
      <c r="B212" s="32"/>
      <c r="C212" s="32"/>
      <c r="D212" s="32"/>
      <c r="E212" s="32"/>
      <c r="F212" s="32"/>
      <c r="G212" s="32"/>
      <c r="H212" s="32"/>
    </row>
    <row r="213" spans="1:8" ht="12.75">
      <c r="A213" s="32"/>
      <c r="B213" s="32"/>
      <c r="C213" s="32"/>
      <c r="D213" s="32"/>
      <c r="E213" s="32"/>
      <c r="F213" s="32"/>
      <c r="G213" s="32"/>
      <c r="H213" s="32"/>
    </row>
    <row r="214" spans="1:8" ht="12.75">
      <c r="A214" s="32"/>
      <c r="B214" s="32"/>
      <c r="C214" s="32"/>
      <c r="D214" s="32"/>
      <c r="E214" s="32"/>
      <c r="F214" s="32"/>
      <c r="G214" s="32"/>
      <c r="H214" s="32"/>
    </row>
    <row r="215" spans="1:8" ht="12.75">
      <c r="A215" s="32"/>
      <c r="B215" s="32"/>
      <c r="C215" s="32"/>
      <c r="D215" s="32"/>
      <c r="E215" s="32"/>
      <c r="F215" s="32"/>
      <c r="G215" s="32"/>
      <c r="H215" s="32"/>
    </row>
    <row r="216" spans="1:8" ht="12.75">
      <c r="A216" s="32"/>
      <c r="B216" s="32"/>
      <c r="C216" s="32"/>
      <c r="D216" s="32"/>
      <c r="E216" s="32"/>
      <c r="F216" s="32"/>
      <c r="G216" s="32"/>
      <c r="H216" s="32"/>
    </row>
    <row r="217" spans="1:8" ht="12.75">
      <c r="A217" s="32"/>
      <c r="B217" s="32"/>
      <c r="C217" s="32"/>
      <c r="D217" s="32"/>
      <c r="E217" s="32"/>
      <c r="F217" s="32"/>
      <c r="G217" s="32"/>
      <c r="H217" s="32"/>
    </row>
    <row r="218" spans="1:8" ht="12.75">
      <c r="A218" s="32"/>
      <c r="B218" s="32"/>
      <c r="C218" s="32"/>
      <c r="D218" s="32"/>
      <c r="E218" s="32"/>
      <c r="F218" s="32"/>
      <c r="G218" s="32"/>
      <c r="H218" s="32"/>
    </row>
    <row r="219" spans="1:8" ht="12.75">
      <c r="A219" s="32"/>
      <c r="B219" s="32"/>
      <c r="C219" s="32"/>
      <c r="D219" s="32"/>
      <c r="E219" s="32"/>
      <c r="F219" s="32"/>
      <c r="G219" s="32"/>
      <c r="H219" s="32"/>
    </row>
    <row r="220" spans="1:8" ht="12.75">
      <c r="A220" s="32"/>
      <c r="B220" s="32"/>
      <c r="C220" s="32"/>
      <c r="D220" s="32"/>
      <c r="E220" s="32"/>
      <c r="F220" s="32"/>
      <c r="G220" s="32"/>
      <c r="H220" s="32"/>
    </row>
    <row r="221" spans="1:8" ht="12.75">
      <c r="A221" s="32"/>
      <c r="B221" s="32"/>
      <c r="C221" s="32"/>
      <c r="D221" s="32"/>
      <c r="E221" s="32"/>
      <c r="F221" s="32"/>
      <c r="G221" s="32"/>
      <c r="H221" s="32"/>
    </row>
    <row r="222" spans="1:8" ht="12.75">
      <c r="A222" s="32"/>
      <c r="B222" s="32"/>
      <c r="C222" s="32"/>
      <c r="D222" s="32"/>
      <c r="E222" s="32"/>
      <c r="F222" s="32"/>
      <c r="G222" s="32"/>
      <c r="H222" s="32"/>
    </row>
    <row r="223" spans="1:8" ht="12.75">
      <c r="A223" s="32"/>
      <c r="B223" s="32"/>
      <c r="C223" s="32"/>
      <c r="D223" s="32"/>
      <c r="E223" s="32"/>
      <c r="F223" s="32"/>
      <c r="G223" s="32"/>
      <c r="H223" s="32"/>
    </row>
    <row r="224" spans="1:8" ht="12.75">
      <c r="A224" s="32"/>
      <c r="B224" s="32"/>
      <c r="C224" s="32"/>
      <c r="D224" s="32"/>
      <c r="E224" s="32"/>
      <c r="F224" s="32"/>
      <c r="G224" s="32"/>
      <c r="H224" s="32"/>
    </row>
    <row r="225" spans="1:8" ht="12.75">
      <c r="A225" s="32"/>
      <c r="B225" s="32"/>
      <c r="C225" s="32"/>
      <c r="D225" s="32"/>
      <c r="E225" s="32"/>
      <c r="F225" s="32"/>
      <c r="G225" s="32"/>
      <c r="H225" s="32"/>
    </row>
    <row r="226" spans="1:8" ht="12.75">
      <c r="A226" s="32"/>
      <c r="B226" s="32"/>
      <c r="C226" s="32"/>
      <c r="D226" s="32"/>
      <c r="E226" s="32"/>
      <c r="F226" s="32"/>
      <c r="G226" s="32"/>
      <c r="H226" s="32"/>
    </row>
    <row r="227" spans="1:8" ht="12.75">
      <c r="A227" s="32"/>
      <c r="B227" s="32"/>
      <c r="C227" s="32"/>
      <c r="D227" s="32"/>
      <c r="E227" s="32"/>
      <c r="F227" s="32"/>
      <c r="G227" s="32"/>
      <c r="H227" s="32"/>
    </row>
    <row r="228" spans="1:8" ht="12.75">
      <c r="A228" s="32"/>
      <c r="B228" s="32"/>
      <c r="C228" s="32"/>
      <c r="D228" s="32"/>
      <c r="E228" s="32"/>
      <c r="F228" s="32"/>
      <c r="G228" s="32"/>
      <c r="H228" s="32"/>
    </row>
    <row r="229" spans="1:8" ht="12.75">
      <c r="A229" s="32"/>
      <c r="B229" s="32"/>
      <c r="C229" s="32"/>
      <c r="D229" s="32"/>
      <c r="E229" s="32"/>
      <c r="F229" s="32"/>
      <c r="G229" s="32"/>
      <c r="H229" s="32"/>
    </row>
    <row r="230" spans="1:8" ht="12.75">
      <c r="A230" s="32"/>
      <c r="B230" s="32"/>
      <c r="C230" s="32"/>
      <c r="D230" s="32"/>
      <c r="E230" s="32"/>
      <c r="F230" s="32"/>
      <c r="G230" s="32"/>
      <c r="H230" s="32"/>
    </row>
    <row r="231" spans="1:8" ht="12.75">
      <c r="A231" s="32"/>
      <c r="B231" s="32"/>
      <c r="C231" s="32"/>
      <c r="D231" s="32"/>
      <c r="E231" s="32"/>
      <c r="F231" s="32"/>
      <c r="G231" s="32"/>
      <c r="H231" s="32"/>
    </row>
    <row r="232" spans="1:8" ht="12.75">
      <c r="A232" s="32"/>
      <c r="B232" s="32"/>
      <c r="C232" s="32"/>
      <c r="D232" s="32"/>
      <c r="E232" s="32"/>
      <c r="F232" s="32"/>
      <c r="G232" s="32"/>
      <c r="H232" s="32"/>
    </row>
    <row r="233" spans="1:8" ht="12.75">
      <c r="A233" s="32"/>
      <c r="B233" s="32"/>
      <c r="C233" s="32"/>
      <c r="D233" s="32"/>
      <c r="E233" s="32"/>
      <c r="F233" s="32"/>
      <c r="G233" s="32"/>
      <c r="H233" s="32"/>
    </row>
    <row r="234" spans="1:8" ht="12.75">
      <c r="A234" s="32"/>
      <c r="B234" s="32"/>
      <c r="C234" s="32"/>
      <c r="D234" s="32"/>
      <c r="E234" s="32"/>
      <c r="F234" s="32"/>
      <c r="G234" s="32"/>
      <c r="H234" s="32"/>
    </row>
    <row r="235" spans="1:8" ht="12.75">
      <c r="A235" s="32"/>
      <c r="B235" s="32"/>
      <c r="C235" s="32"/>
      <c r="D235" s="32"/>
      <c r="E235" s="32"/>
      <c r="F235" s="32"/>
      <c r="G235" s="32"/>
      <c r="H235" s="32"/>
    </row>
    <row r="236" spans="1:8" ht="12.75">
      <c r="A236" s="32"/>
      <c r="B236" s="32"/>
      <c r="C236" s="32"/>
      <c r="D236" s="32"/>
      <c r="E236" s="32"/>
      <c r="F236" s="32"/>
      <c r="G236" s="32"/>
      <c r="H236" s="32"/>
    </row>
    <row r="237" spans="1:8" ht="12.75">
      <c r="A237" s="32"/>
      <c r="B237" s="32"/>
      <c r="C237" s="32"/>
      <c r="D237" s="32"/>
      <c r="E237" s="32"/>
      <c r="F237" s="32"/>
      <c r="G237" s="32"/>
      <c r="H237" s="32"/>
    </row>
    <row r="238" spans="1:8" ht="12.75">
      <c r="A238" s="32"/>
      <c r="B238" s="32"/>
      <c r="C238" s="32"/>
      <c r="D238" s="32"/>
      <c r="E238" s="32"/>
      <c r="F238" s="32"/>
      <c r="G238" s="32"/>
      <c r="H238" s="32"/>
    </row>
    <row r="239" spans="1:8" ht="12.75">
      <c r="A239" s="32"/>
      <c r="B239" s="32"/>
      <c r="C239" s="32"/>
      <c r="D239" s="32"/>
      <c r="E239" s="32"/>
      <c r="F239" s="32"/>
      <c r="G239" s="32"/>
      <c r="H239" s="32"/>
    </row>
    <row r="240" spans="1:8" ht="12.75">
      <c r="A240" s="32"/>
      <c r="B240" s="32"/>
      <c r="C240" s="32"/>
      <c r="D240" s="32"/>
      <c r="E240" s="32"/>
      <c r="F240" s="32"/>
      <c r="G240" s="32"/>
      <c r="H240" s="32"/>
    </row>
    <row r="241" spans="1:8" ht="12.75">
      <c r="A241" s="32"/>
      <c r="B241" s="32"/>
      <c r="C241" s="32"/>
      <c r="D241" s="32"/>
      <c r="E241" s="32"/>
      <c r="F241" s="32"/>
      <c r="G241" s="32"/>
      <c r="H241" s="32"/>
    </row>
    <row r="242" spans="1:8" ht="12.75">
      <c r="A242" s="32"/>
      <c r="B242" s="32"/>
      <c r="C242" s="32"/>
      <c r="D242" s="32"/>
      <c r="E242" s="32"/>
      <c r="F242" s="32"/>
      <c r="G242" s="32"/>
      <c r="H242" s="32"/>
    </row>
    <row r="243" spans="1:8" ht="12.75">
      <c r="A243" s="32"/>
      <c r="B243" s="32"/>
      <c r="C243" s="32"/>
      <c r="D243" s="32"/>
      <c r="E243" s="32"/>
      <c r="F243" s="32"/>
      <c r="G243" s="32"/>
      <c r="H243" s="32"/>
    </row>
    <row r="244" spans="1:8" ht="12.75">
      <c r="A244" s="32"/>
      <c r="B244" s="32"/>
      <c r="C244" s="32"/>
      <c r="D244" s="32"/>
      <c r="E244" s="32"/>
      <c r="F244" s="32"/>
      <c r="G244" s="32"/>
      <c r="H244" s="32"/>
    </row>
    <row r="245" spans="1:8" ht="12.75">
      <c r="A245" s="32"/>
      <c r="B245" s="32"/>
      <c r="C245" s="32"/>
      <c r="D245" s="32"/>
      <c r="E245" s="32"/>
      <c r="F245" s="32"/>
      <c r="G245" s="32"/>
      <c r="H245" s="32"/>
    </row>
    <row r="246" spans="1:8" ht="12.75">
      <c r="A246" s="32"/>
      <c r="B246" s="32"/>
      <c r="C246" s="32"/>
      <c r="D246" s="32"/>
      <c r="E246" s="32"/>
      <c r="F246" s="32"/>
      <c r="G246" s="32"/>
      <c r="H246" s="32"/>
    </row>
    <row r="247" spans="1:8" ht="12.75">
      <c r="A247" s="32"/>
      <c r="B247" s="32"/>
      <c r="C247" s="32"/>
      <c r="D247" s="32"/>
      <c r="E247" s="32"/>
      <c r="F247" s="32"/>
      <c r="G247" s="32"/>
      <c r="H247" s="32"/>
    </row>
    <row r="248" spans="1:8" ht="12.75">
      <c r="A248" s="32"/>
      <c r="B248" s="32"/>
      <c r="C248" s="32"/>
      <c r="D248" s="32"/>
      <c r="E248" s="32"/>
      <c r="F248" s="32"/>
      <c r="G248" s="32"/>
      <c r="H248" s="32"/>
    </row>
    <row r="249" spans="1:8" ht="12.75">
      <c r="A249" s="32"/>
      <c r="B249" s="32"/>
      <c r="C249" s="32"/>
      <c r="D249" s="32"/>
      <c r="E249" s="32"/>
      <c r="F249" s="32"/>
      <c r="G249" s="32"/>
      <c r="H249" s="32"/>
    </row>
    <row r="250" spans="1:8" ht="12.75">
      <c r="A250" s="32"/>
      <c r="B250" s="32"/>
      <c r="C250" s="32"/>
      <c r="D250" s="32"/>
      <c r="E250" s="32"/>
      <c r="F250" s="32"/>
      <c r="G250" s="32"/>
      <c r="H250" s="32"/>
    </row>
    <row r="251" spans="1:8" ht="12.75">
      <c r="A251" s="32"/>
      <c r="B251" s="32"/>
      <c r="C251" s="32"/>
      <c r="D251" s="32"/>
      <c r="E251" s="32"/>
      <c r="F251" s="32"/>
      <c r="G251" s="32"/>
      <c r="H251" s="32"/>
    </row>
    <row r="252" spans="1:8" ht="12.75">
      <c r="A252" s="32"/>
      <c r="B252" s="32"/>
      <c r="C252" s="32"/>
      <c r="D252" s="32"/>
      <c r="E252" s="32"/>
      <c r="F252" s="32"/>
      <c r="G252" s="32"/>
      <c r="H252" s="32"/>
    </row>
    <row r="253" spans="1:8" ht="12.75">
      <c r="A253" s="32"/>
      <c r="B253" s="32"/>
      <c r="C253" s="32"/>
      <c r="D253" s="32"/>
      <c r="E253" s="32"/>
      <c r="F253" s="32"/>
      <c r="G253" s="32"/>
      <c r="H253" s="32"/>
    </row>
    <row r="254" spans="1:8" ht="12.75">
      <c r="A254" s="32"/>
      <c r="B254" s="32"/>
      <c r="C254" s="32"/>
      <c r="D254" s="32"/>
      <c r="E254" s="32"/>
      <c r="F254" s="32"/>
      <c r="G254" s="32"/>
      <c r="H254" s="32"/>
    </row>
    <row r="255" spans="1:8" ht="12.75">
      <c r="A255" s="32"/>
      <c r="B255" s="32"/>
      <c r="C255" s="32"/>
      <c r="D255" s="32"/>
      <c r="E255" s="32"/>
      <c r="F255" s="32"/>
      <c r="G255" s="32"/>
      <c r="H255" s="32"/>
    </row>
    <row r="256" spans="1:8" ht="12.75">
      <c r="A256" s="32"/>
      <c r="B256" s="32"/>
      <c r="C256" s="32"/>
      <c r="D256" s="32"/>
      <c r="E256" s="32"/>
      <c r="F256" s="32"/>
      <c r="G256" s="32"/>
      <c r="H256" s="32"/>
    </row>
    <row r="257" spans="1:8" ht="12.75">
      <c r="A257" s="32"/>
      <c r="B257" s="32"/>
      <c r="C257" s="32"/>
      <c r="D257" s="32"/>
      <c r="E257" s="32"/>
      <c r="F257" s="32"/>
      <c r="G257" s="32"/>
      <c r="H257" s="32"/>
    </row>
    <row r="258" spans="1:8" ht="12.75">
      <c r="A258" s="32"/>
      <c r="B258" s="32"/>
      <c r="C258" s="32"/>
      <c r="D258" s="32"/>
      <c r="E258" s="32"/>
      <c r="F258" s="32"/>
      <c r="G258" s="32"/>
      <c r="H258" s="32"/>
    </row>
    <row r="259" spans="1:8" ht="12.75">
      <c r="A259" s="32"/>
      <c r="B259" s="32"/>
      <c r="C259" s="32"/>
      <c r="D259" s="32"/>
      <c r="E259" s="32"/>
      <c r="F259" s="32"/>
      <c r="G259" s="32"/>
      <c r="H259" s="32"/>
    </row>
    <row r="260" spans="1:8" ht="12.75">
      <c r="A260" s="32"/>
      <c r="B260" s="32"/>
      <c r="C260" s="32"/>
      <c r="D260" s="32"/>
      <c r="E260" s="32"/>
      <c r="F260" s="32"/>
      <c r="G260" s="32"/>
      <c r="H260" s="32"/>
    </row>
    <row r="261" spans="1:8" ht="12.75">
      <c r="A261" s="32"/>
      <c r="B261" s="32"/>
      <c r="C261" s="32"/>
      <c r="D261" s="32"/>
      <c r="E261" s="32"/>
      <c r="F261" s="32"/>
      <c r="G261" s="32"/>
      <c r="H261" s="32"/>
    </row>
    <row r="262" spans="1:8" ht="12.75">
      <c r="A262" s="32"/>
      <c r="B262" s="32"/>
      <c r="C262" s="32"/>
      <c r="D262" s="32"/>
      <c r="E262" s="32"/>
      <c r="F262" s="32"/>
      <c r="G262" s="32"/>
      <c r="H262" s="32"/>
    </row>
    <row r="263" spans="1:8" ht="12.75">
      <c r="A263" s="32"/>
      <c r="B263" s="32"/>
      <c r="C263" s="32"/>
      <c r="D263" s="32"/>
      <c r="E263" s="32"/>
      <c r="F263" s="32"/>
      <c r="G263" s="32"/>
      <c r="H263" s="32"/>
    </row>
    <row r="264" spans="1:8" ht="12.75">
      <c r="A264" s="32"/>
      <c r="B264" s="32"/>
      <c r="C264" s="32"/>
      <c r="D264" s="32"/>
      <c r="E264" s="32"/>
      <c r="F264" s="32"/>
      <c r="G264" s="32"/>
      <c r="H264" s="32"/>
    </row>
    <row r="265" spans="1:8" ht="12.75">
      <c r="A265" s="32"/>
      <c r="B265" s="32"/>
      <c r="C265" s="32"/>
      <c r="D265" s="32"/>
      <c r="E265" s="32"/>
      <c r="F265" s="32"/>
      <c r="G265" s="32"/>
      <c r="H265" s="32"/>
    </row>
    <row r="266" spans="1:8" ht="12.75">
      <c r="A266" s="32"/>
      <c r="B266" s="32"/>
      <c r="C266" s="32"/>
      <c r="D266" s="32"/>
      <c r="E266" s="32"/>
      <c r="F266" s="32"/>
      <c r="G266" s="32"/>
      <c r="H266" s="32"/>
    </row>
    <row r="267" spans="1:8" ht="12.75">
      <c r="A267" s="32"/>
      <c r="B267" s="32"/>
      <c r="C267" s="32"/>
      <c r="D267" s="32"/>
      <c r="E267" s="32"/>
      <c r="F267" s="32"/>
      <c r="G267" s="32"/>
      <c r="H267" s="32"/>
    </row>
    <row r="268" spans="1:8" ht="12.75">
      <c r="A268" s="32"/>
      <c r="B268" s="32"/>
      <c r="C268" s="32"/>
      <c r="D268" s="32"/>
      <c r="E268" s="32"/>
      <c r="F268" s="32"/>
      <c r="G268" s="32"/>
      <c r="H268" s="32"/>
    </row>
    <row r="269" spans="1:8" ht="12.75">
      <c r="A269" s="32"/>
      <c r="B269" s="32"/>
      <c r="C269" s="32"/>
      <c r="D269" s="32"/>
      <c r="E269" s="32"/>
      <c r="F269" s="32"/>
      <c r="G269" s="32"/>
      <c r="H269" s="32"/>
    </row>
    <row r="270" spans="1:8" ht="12.75">
      <c r="A270" s="32"/>
      <c r="B270" s="32"/>
      <c r="C270" s="32"/>
      <c r="D270" s="32"/>
      <c r="E270" s="32"/>
      <c r="F270" s="32"/>
      <c r="G270" s="32"/>
      <c r="H270" s="32"/>
    </row>
    <row r="271" spans="1:8" ht="12.75">
      <c r="A271" s="32"/>
      <c r="B271" s="32"/>
      <c r="C271" s="32"/>
      <c r="D271" s="32"/>
      <c r="E271" s="32"/>
      <c r="F271" s="32"/>
      <c r="G271" s="32"/>
      <c r="H271" s="32"/>
    </row>
    <row r="272" spans="1:8" ht="12.75">
      <c r="A272" s="32"/>
      <c r="B272" s="32"/>
      <c r="C272" s="32"/>
      <c r="D272" s="32"/>
      <c r="E272" s="32"/>
      <c r="F272" s="32"/>
      <c r="G272" s="32"/>
      <c r="H272" s="32"/>
    </row>
    <row r="273" spans="1:8" ht="12.75">
      <c r="A273" s="32"/>
      <c r="B273" s="32"/>
      <c r="C273" s="32"/>
      <c r="D273" s="32"/>
      <c r="E273" s="32"/>
      <c r="F273" s="32"/>
      <c r="G273" s="32"/>
      <c r="H273" s="32"/>
    </row>
    <row r="274" spans="1:8" ht="12.75">
      <c r="A274" s="32"/>
      <c r="B274" s="32"/>
      <c r="C274" s="32"/>
      <c r="D274" s="32"/>
      <c r="E274" s="32"/>
      <c r="F274" s="32"/>
      <c r="G274" s="32"/>
      <c r="H274" s="32"/>
    </row>
    <row r="275" spans="1:8" ht="12.75">
      <c r="A275" s="32"/>
      <c r="B275" s="32"/>
      <c r="C275" s="32"/>
      <c r="D275" s="32"/>
      <c r="E275" s="32"/>
      <c r="F275" s="32"/>
      <c r="G275" s="32"/>
      <c r="H275" s="32"/>
    </row>
    <row r="276" spans="1:8" ht="12.75">
      <c r="A276" s="32"/>
      <c r="B276" s="32"/>
      <c r="C276" s="32"/>
      <c r="D276" s="32"/>
      <c r="E276" s="32"/>
      <c r="F276" s="32"/>
      <c r="G276" s="32"/>
      <c r="H276" s="32"/>
    </row>
    <row r="277" spans="1:8" ht="12.75">
      <c r="A277" s="32"/>
      <c r="B277" s="32"/>
      <c r="C277" s="32"/>
      <c r="D277" s="32"/>
      <c r="E277" s="32"/>
      <c r="F277" s="32"/>
      <c r="G277" s="32"/>
      <c r="H277" s="32"/>
    </row>
    <row r="278" spans="1:8" ht="12.75">
      <c r="A278" s="32"/>
      <c r="B278" s="32"/>
      <c r="C278" s="32"/>
      <c r="D278" s="32"/>
      <c r="E278" s="32"/>
      <c r="F278" s="32"/>
      <c r="G278" s="32"/>
      <c r="H278" s="32"/>
    </row>
    <row r="279" spans="1:8" ht="12.75">
      <c r="A279" s="32"/>
      <c r="B279" s="32"/>
      <c r="C279" s="32"/>
      <c r="D279" s="32"/>
      <c r="E279" s="32"/>
      <c r="F279" s="32"/>
      <c r="G279" s="32"/>
      <c r="H279" s="32"/>
    </row>
    <row r="280" spans="1:8" ht="12.75">
      <c r="A280" s="32"/>
      <c r="B280" s="32"/>
      <c r="C280" s="32"/>
      <c r="D280" s="32"/>
      <c r="E280" s="32"/>
      <c r="F280" s="32"/>
      <c r="G280" s="32"/>
      <c r="H280" s="32"/>
    </row>
    <row r="281" spans="1:8" ht="12.75">
      <c r="A281" s="32"/>
      <c r="B281" s="32"/>
      <c r="C281" s="32"/>
      <c r="D281" s="32"/>
      <c r="E281" s="32"/>
      <c r="F281" s="32"/>
      <c r="G281" s="32"/>
      <c r="H281" s="32"/>
    </row>
    <row r="282" spans="1:8" ht="12.75">
      <c r="A282" s="32"/>
      <c r="B282" s="32"/>
      <c r="C282" s="32"/>
      <c r="D282" s="32"/>
      <c r="E282" s="32"/>
      <c r="F282" s="32"/>
      <c r="G282" s="32"/>
      <c r="H282" s="32"/>
    </row>
    <row r="283" spans="1:8" ht="12.75">
      <c r="A283" s="32"/>
      <c r="B283" s="32"/>
      <c r="C283" s="32"/>
      <c r="D283" s="32"/>
      <c r="E283" s="32"/>
      <c r="F283" s="32"/>
      <c r="G283" s="32"/>
      <c r="H283" s="32"/>
    </row>
    <row r="284" spans="1:8" ht="12.75">
      <c r="A284" s="32"/>
      <c r="B284" s="32"/>
      <c r="C284" s="32"/>
      <c r="D284" s="32"/>
      <c r="E284" s="32"/>
      <c r="F284" s="32"/>
      <c r="G284" s="32"/>
      <c r="H284" s="32"/>
    </row>
    <row r="285" spans="1:8" ht="12.75">
      <c r="A285" s="32"/>
      <c r="B285" s="32"/>
      <c r="C285" s="32"/>
      <c r="D285" s="32"/>
      <c r="E285" s="32"/>
      <c r="F285" s="32"/>
      <c r="G285" s="32"/>
      <c r="H285" s="32"/>
    </row>
    <row r="286" spans="1:8" ht="12.75">
      <c r="A286" s="32"/>
      <c r="B286" s="32"/>
      <c r="C286" s="32"/>
      <c r="D286" s="32"/>
      <c r="E286" s="32"/>
      <c r="F286" s="32"/>
      <c r="G286" s="32"/>
      <c r="H286" s="32"/>
    </row>
    <row r="287" spans="1:8" ht="12.75">
      <c r="A287" s="32"/>
      <c r="B287" s="32"/>
      <c r="C287" s="32"/>
      <c r="D287" s="32"/>
      <c r="E287" s="32"/>
      <c r="F287" s="32"/>
      <c r="G287" s="32"/>
      <c r="H287" s="32"/>
    </row>
    <row r="288" spans="1:8" ht="12.75">
      <c r="A288" s="32"/>
      <c r="B288" s="32"/>
      <c r="C288" s="32"/>
      <c r="D288" s="32"/>
      <c r="E288" s="32"/>
      <c r="F288" s="32"/>
      <c r="G288" s="32"/>
      <c r="H288" s="32"/>
    </row>
    <row r="289" spans="1:8" ht="12.75">
      <c r="A289" s="32"/>
      <c r="B289" s="32"/>
      <c r="C289" s="32"/>
      <c r="D289" s="32"/>
      <c r="E289" s="32"/>
      <c r="F289" s="32"/>
      <c r="G289" s="32"/>
      <c r="H289" s="32"/>
    </row>
    <row r="290" spans="1:8" ht="12.75">
      <c r="A290" s="32"/>
      <c r="B290" s="32"/>
      <c r="C290" s="32"/>
      <c r="D290" s="32"/>
      <c r="E290" s="32"/>
      <c r="F290" s="32"/>
      <c r="G290" s="32"/>
      <c r="H290" s="32"/>
    </row>
    <row r="291" spans="1:8" ht="12.75">
      <c r="A291" s="32"/>
      <c r="B291" s="32"/>
      <c r="C291" s="32"/>
      <c r="D291" s="32"/>
      <c r="E291" s="32"/>
      <c r="F291" s="32"/>
      <c r="G291" s="32"/>
      <c r="H291" s="32"/>
    </row>
    <row r="292" spans="1:8" ht="12.75">
      <c r="A292" s="32"/>
      <c r="B292" s="32"/>
      <c r="C292" s="32"/>
      <c r="D292" s="32"/>
      <c r="E292" s="32"/>
      <c r="F292" s="32"/>
      <c r="G292" s="32"/>
      <c r="H292" s="32"/>
    </row>
    <row r="293" spans="1:8" ht="12.75">
      <c r="A293" s="32"/>
      <c r="B293" s="32"/>
      <c r="C293" s="32"/>
      <c r="D293" s="32"/>
      <c r="E293" s="32"/>
      <c r="F293" s="32"/>
      <c r="G293" s="32"/>
      <c r="H293" s="32"/>
    </row>
    <row r="294" spans="1:8" ht="12.75">
      <c r="A294" s="32"/>
      <c r="B294" s="32"/>
      <c r="C294" s="32"/>
      <c r="D294" s="32"/>
      <c r="E294" s="32"/>
      <c r="F294" s="32"/>
      <c r="G294" s="32"/>
      <c r="H294" s="32"/>
    </row>
    <row r="295" spans="1:8" ht="12.75">
      <c r="A295" s="32"/>
      <c r="B295" s="32"/>
      <c r="C295" s="32"/>
      <c r="D295" s="32"/>
      <c r="E295" s="32"/>
      <c r="F295" s="32"/>
      <c r="G295" s="32"/>
      <c r="H295" s="32"/>
    </row>
    <row r="296" spans="1:8" ht="12.75">
      <c r="A296" s="32"/>
      <c r="B296" s="32"/>
      <c r="C296" s="32"/>
      <c r="D296" s="32"/>
      <c r="E296" s="32"/>
      <c r="F296" s="32"/>
      <c r="G296" s="32"/>
      <c r="H296" s="32"/>
    </row>
    <row r="297" spans="1:8" ht="12.75">
      <c r="A297" s="32"/>
      <c r="B297" s="32"/>
      <c r="C297" s="32"/>
      <c r="D297" s="32"/>
      <c r="E297" s="32"/>
      <c r="F297" s="32"/>
      <c r="G297" s="32"/>
      <c r="H297" s="32"/>
    </row>
    <row r="298" spans="1:8" ht="12.75">
      <c r="A298" s="32"/>
      <c r="B298" s="32"/>
      <c r="C298" s="32"/>
      <c r="D298" s="32"/>
      <c r="E298" s="32"/>
      <c r="F298" s="32"/>
      <c r="G298" s="32"/>
      <c r="H298" s="32"/>
    </row>
    <row r="299" spans="1:8" ht="12.75">
      <c r="A299" s="32"/>
      <c r="B299" s="32"/>
      <c r="C299" s="32"/>
      <c r="D299" s="32"/>
      <c r="E299" s="32"/>
      <c r="F299" s="32"/>
      <c r="G299" s="32"/>
      <c r="H299" s="32"/>
    </row>
    <row r="300" spans="1:8" ht="12.75">
      <c r="A300" s="32"/>
      <c r="B300" s="32"/>
      <c r="C300" s="32"/>
      <c r="D300" s="32"/>
      <c r="E300" s="32"/>
      <c r="F300" s="32"/>
      <c r="G300" s="32"/>
      <c r="H300" s="32"/>
    </row>
    <row r="301" spans="1:8" ht="12.75">
      <c r="A301" s="32"/>
      <c r="B301" s="32"/>
      <c r="C301" s="32"/>
      <c r="D301" s="32"/>
      <c r="E301" s="32"/>
      <c r="F301" s="32"/>
      <c r="G301" s="32"/>
      <c r="H301" s="32"/>
    </row>
    <row r="302" spans="1:8" ht="12.75">
      <c r="A302" s="32"/>
      <c r="B302" s="32"/>
      <c r="C302" s="32"/>
      <c r="D302" s="32"/>
      <c r="E302" s="32"/>
      <c r="F302" s="32"/>
      <c r="G302" s="32"/>
      <c r="H302" s="32"/>
    </row>
    <row r="303" spans="1:8" ht="12.75">
      <c r="A303" s="32"/>
      <c r="B303" s="32"/>
      <c r="C303" s="32"/>
      <c r="D303" s="32"/>
      <c r="E303" s="32"/>
      <c r="F303" s="32"/>
      <c r="G303" s="32"/>
      <c r="H303" s="32"/>
    </row>
    <row r="304" spans="1:8" ht="12.75">
      <c r="A304" s="32"/>
      <c r="B304" s="32"/>
      <c r="C304" s="32"/>
      <c r="D304" s="32"/>
      <c r="E304" s="32"/>
      <c r="F304" s="32"/>
      <c r="G304" s="32"/>
      <c r="H304" s="32"/>
    </row>
    <row r="305" spans="1:8" ht="12.75">
      <c r="A305" s="32"/>
      <c r="B305" s="32"/>
      <c r="C305" s="32"/>
      <c r="D305" s="32"/>
      <c r="E305" s="32"/>
      <c r="F305" s="32"/>
      <c r="G305" s="32"/>
      <c r="H305" s="32"/>
    </row>
    <row r="306" spans="1:8" ht="12.75">
      <c r="A306" s="32"/>
      <c r="B306" s="32"/>
      <c r="C306" s="32"/>
      <c r="D306" s="32"/>
      <c r="E306" s="32"/>
      <c r="F306" s="32"/>
      <c r="G306" s="32"/>
      <c r="H306" s="32"/>
    </row>
    <row r="307" spans="1:8" ht="12.75">
      <c r="A307" s="32"/>
      <c r="B307" s="32"/>
      <c r="C307" s="32"/>
      <c r="D307" s="32"/>
      <c r="E307" s="32"/>
      <c r="F307" s="32"/>
      <c r="G307" s="32"/>
      <c r="H307" s="32"/>
    </row>
    <row r="308" spans="1:8" ht="12.75">
      <c r="A308" s="32"/>
      <c r="B308" s="32"/>
      <c r="C308" s="32"/>
      <c r="D308" s="32"/>
      <c r="E308" s="32"/>
      <c r="F308" s="32"/>
      <c r="G308" s="32"/>
      <c r="H308" s="32"/>
    </row>
    <row r="309" spans="1:8" ht="12.75">
      <c r="A309" s="32"/>
      <c r="B309" s="32"/>
      <c r="C309" s="32"/>
      <c r="D309" s="32"/>
      <c r="E309" s="32"/>
      <c r="F309" s="32"/>
      <c r="G309" s="32"/>
      <c r="H309" s="32"/>
    </row>
    <row r="310" spans="1:8" ht="12.75">
      <c r="A310" s="32"/>
      <c r="B310" s="32"/>
      <c r="C310" s="32"/>
      <c r="D310" s="32"/>
      <c r="E310" s="32"/>
      <c r="F310" s="32"/>
      <c r="G310" s="32"/>
      <c r="H310" s="32"/>
    </row>
    <row r="311" spans="1:8" ht="12.75">
      <c r="A311" s="32"/>
      <c r="B311" s="32"/>
      <c r="C311" s="32"/>
      <c r="D311" s="32"/>
      <c r="E311" s="32"/>
      <c r="F311" s="32"/>
      <c r="G311" s="32"/>
      <c r="H311" s="32"/>
    </row>
    <row r="312" spans="1:8" ht="12.75">
      <c r="A312" s="32"/>
      <c r="B312" s="32"/>
      <c r="C312" s="32"/>
      <c r="D312" s="32"/>
      <c r="E312" s="32"/>
      <c r="F312" s="32"/>
      <c r="G312" s="32"/>
      <c r="H312" s="32"/>
    </row>
    <row r="313" spans="1:8" ht="12.75">
      <c r="A313" s="32"/>
      <c r="B313" s="32"/>
      <c r="C313" s="32"/>
      <c r="D313" s="32"/>
      <c r="E313" s="32"/>
      <c r="F313" s="32"/>
      <c r="G313" s="32"/>
      <c r="H313" s="32"/>
    </row>
    <row r="314" spans="1:8" ht="12.75">
      <c r="A314" s="32"/>
      <c r="B314" s="32"/>
      <c r="C314" s="32"/>
      <c r="D314" s="32"/>
      <c r="E314" s="32"/>
      <c r="F314" s="32"/>
      <c r="G314" s="32"/>
      <c r="H314" s="32"/>
    </row>
    <row r="315" spans="1:8" ht="12.75">
      <c r="A315" s="32"/>
      <c r="B315" s="32"/>
      <c r="C315" s="32"/>
      <c r="D315" s="32"/>
      <c r="E315" s="32"/>
      <c r="F315" s="32"/>
      <c r="G315" s="32"/>
      <c r="H315" s="32"/>
    </row>
    <row r="316" spans="1:8" ht="12.75">
      <c r="A316" s="32"/>
      <c r="B316" s="32"/>
      <c r="C316" s="32"/>
      <c r="D316" s="32"/>
      <c r="E316" s="32"/>
      <c r="F316" s="32"/>
      <c r="G316" s="32"/>
      <c r="H316" s="32"/>
    </row>
    <row r="317" spans="1:8" ht="12.75">
      <c r="A317" s="32"/>
      <c r="B317" s="32"/>
      <c r="C317" s="32"/>
      <c r="D317" s="32"/>
      <c r="E317" s="32"/>
      <c r="F317" s="32"/>
      <c r="G317" s="32"/>
      <c r="H317" s="32"/>
    </row>
    <row r="318" spans="1:8" ht="12.75">
      <c r="A318" s="32"/>
      <c r="B318" s="32"/>
      <c r="C318" s="32"/>
      <c r="D318" s="32"/>
      <c r="E318" s="32"/>
      <c r="F318" s="32"/>
      <c r="G318" s="32"/>
      <c r="H318" s="32"/>
    </row>
    <row r="319" spans="1:8" ht="12.75">
      <c r="A319" s="32"/>
      <c r="B319" s="32"/>
      <c r="C319" s="32"/>
      <c r="D319" s="32"/>
      <c r="E319" s="32"/>
      <c r="F319" s="32"/>
      <c r="G319" s="32"/>
      <c r="H319" s="32"/>
    </row>
    <row r="320" spans="1:8" ht="12.75">
      <c r="A320" s="32"/>
      <c r="B320" s="32"/>
      <c r="C320" s="32"/>
      <c r="D320" s="32"/>
      <c r="E320" s="32"/>
      <c r="F320" s="32"/>
      <c r="G320" s="32"/>
      <c r="H320" s="32"/>
    </row>
    <row r="321" spans="1:8" ht="12.75">
      <c r="A321" s="32"/>
      <c r="B321" s="32"/>
      <c r="C321" s="32"/>
      <c r="D321" s="32"/>
      <c r="E321" s="32"/>
      <c r="F321" s="32"/>
      <c r="G321" s="32"/>
      <c r="H321" s="32"/>
    </row>
    <row r="322" spans="1:8" ht="12.75">
      <c r="A322" s="32"/>
      <c r="B322" s="32"/>
      <c r="C322" s="32"/>
      <c r="D322" s="32"/>
      <c r="E322" s="32"/>
      <c r="F322" s="32"/>
      <c r="G322" s="32"/>
      <c r="H322" s="32"/>
    </row>
    <row r="323" spans="1:8" ht="12.75">
      <c r="A323" s="32"/>
      <c r="B323" s="32"/>
      <c r="C323" s="32"/>
      <c r="D323" s="32"/>
      <c r="E323" s="32"/>
      <c r="F323" s="32"/>
      <c r="G323" s="32"/>
      <c r="H323" s="32"/>
    </row>
    <row r="324" spans="1:8" ht="12.75">
      <c r="A324" s="32"/>
      <c r="B324" s="32"/>
      <c r="C324" s="32"/>
      <c r="D324" s="32"/>
      <c r="E324" s="32"/>
      <c r="F324" s="32"/>
      <c r="G324" s="32"/>
      <c r="H324" s="32"/>
    </row>
  </sheetData>
  <sheetProtection/>
  <mergeCells count="18">
    <mergeCell ref="A64:B64"/>
    <mergeCell ref="J9:Q12"/>
    <mergeCell ref="A63:B63"/>
    <mergeCell ref="C60:D60"/>
    <mergeCell ref="C61:D61"/>
    <mergeCell ref="R9:X12"/>
    <mergeCell ref="A62:G62"/>
    <mergeCell ref="C9:D10"/>
    <mergeCell ref="A60:B60"/>
    <mergeCell ref="A61:B61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177"/>
  <sheetViews>
    <sheetView view="pageBreakPreview" zoomScale="75" zoomScaleSheetLayoutView="75" zoomScalePageLayoutView="0" workbookViewId="0" topLeftCell="A46">
      <selection activeCell="AG46" sqref="AG1:AQ16384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3.00390625" style="0" customWidth="1"/>
    <col min="4" max="4" width="10.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3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45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3165.4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AG13*6*AH13</f>
        <v>40643.736000000004</v>
      </c>
      <c r="F13" s="22">
        <f>E13</f>
        <v>40643.736000000004</v>
      </c>
      <c r="G13" s="22">
        <f aca="true" t="shared" si="1" ref="G13:G18">AG13*12*AI13</f>
        <v>42922.824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3165.4</v>
      </c>
      <c r="K13">
        <v>6</v>
      </c>
      <c r="L13">
        <v>2</v>
      </c>
      <c r="M13">
        <v>4</v>
      </c>
      <c r="N13" s="7">
        <f aca="true" t="shared" si="4" ref="N13:N18">C13*J13*K13</f>
        <v>19942.02</v>
      </c>
      <c r="O13" s="7" t="e">
        <f>J13*#REF!*L13</f>
        <v>#REF!</v>
      </c>
      <c r="P13" s="7">
        <f aca="true" t="shared" si="5" ref="P13:P18">D13*J13*M13</f>
        <v>13801.144000000002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19942.02</v>
      </c>
      <c r="W13">
        <f aca="true" t="shared" si="8" ref="W13:W18">U13*S13*J13</f>
        <v>20701.716000000004</v>
      </c>
      <c r="X13">
        <f aca="true" t="shared" si="9" ref="X13:X18">SUM(V13:W13)</f>
        <v>40643.736000000004</v>
      </c>
      <c r="AG13" s="56">
        <f>C7</f>
        <v>3165.4</v>
      </c>
      <c r="AH13" s="5">
        <f aca="true" t="shared" si="10" ref="AH13:AH18"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51659.328</v>
      </c>
      <c r="F14" s="22">
        <f>E14</f>
        <v>51659.328</v>
      </c>
      <c r="G14" s="22">
        <f t="shared" si="1"/>
        <v>55077.96</v>
      </c>
      <c r="H14" s="23">
        <f t="shared" si="2"/>
        <v>1.3964148527483002</v>
      </c>
      <c r="I14" s="6">
        <f t="shared" si="3"/>
        <v>1.4900768245776</v>
      </c>
      <c r="J14" s="8">
        <f>J13</f>
        <v>3165.4</v>
      </c>
      <c r="K14">
        <v>6</v>
      </c>
      <c r="L14">
        <v>2</v>
      </c>
      <c r="M14">
        <v>4</v>
      </c>
      <c r="N14" s="7">
        <f t="shared" si="4"/>
        <v>25259.892</v>
      </c>
      <c r="O14" s="7" t="e">
        <f>J14*#REF!*L14</f>
        <v>#REF!</v>
      </c>
      <c r="P14" s="7">
        <f t="shared" si="5"/>
        <v>17599.624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25259.892</v>
      </c>
      <c r="W14">
        <f t="shared" si="8"/>
        <v>26399.436</v>
      </c>
      <c r="X14">
        <f t="shared" si="9"/>
        <v>51659.328</v>
      </c>
      <c r="AG14">
        <f>AG13</f>
        <v>3165.4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5317.872000000001</v>
      </c>
      <c r="F15" s="22">
        <f>E15</f>
        <v>5317.872000000001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3165.4</v>
      </c>
      <c r="K15">
        <v>6</v>
      </c>
      <c r="L15">
        <v>2</v>
      </c>
      <c r="M15">
        <v>4</v>
      </c>
      <c r="N15" s="7">
        <f t="shared" si="4"/>
        <v>2469.012</v>
      </c>
      <c r="O15" s="7" t="e">
        <f>J15*#REF!*L15</f>
        <v>#REF!</v>
      </c>
      <c r="P15" s="7">
        <f t="shared" si="5"/>
        <v>1899.24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2469.012</v>
      </c>
      <c r="W15">
        <f t="shared" si="8"/>
        <v>0</v>
      </c>
      <c r="X15">
        <f t="shared" si="9"/>
        <v>2469.012</v>
      </c>
      <c r="AG15">
        <f>AG14</f>
        <v>3165.4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30577.764</v>
      </c>
      <c r="F16" s="22">
        <f>E16</f>
        <v>30577.764</v>
      </c>
      <c r="G16" s="22">
        <f t="shared" si="1"/>
        <v>31147.536</v>
      </c>
      <c r="H16" s="23">
        <f t="shared" si="2"/>
        <v>0.8294494238129001</v>
      </c>
      <c r="I16" s="6">
        <f t="shared" si="3"/>
        <v>0.8850832266288</v>
      </c>
      <c r="J16" s="8">
        <f>J15</f>
        <v>3165.4</v>
      </c>
      <c r="K16">
        <v>6</v>
      </c>
      <c r="L16">
        <v>2</v>
      </c>
      <c r="M16">
        <v>4</v>
      </c>
      <c r="N16" s="7">
        <f t="shared" si="4"/>
        <v>15003.996000000001</v>
      </c>
      <c r="O16" s="7" t="e">
        <f>J16*#REF!*L16</f>
        <v>#REF!</v>
      </c>
      <c r="P16" s="7">
        <f t="shared" si="5"/>
        <v>10382.511999999999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15003.996000000001</v>
      </c>
      <c r="W16">
        <f t="shared" si="8"/>
        <v>15573.768</v>
      </c>
      <c r="X16">
        <f t="shared" si="9"/>
        <v>30577.764000000003</v>
      </c>
      <c r="AG16">
        <f>AG15</f>
        <v>3165.4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47101.152</v>
      </c>
      <c r="F17" s="22">
        <f>E17</f>
        <v>47101.152</v>
      </c>
      <c r="G17" s="22">
        <f t="shared" si="1"/>
        <v>47101.152</v>
      </c>
      <c r="H17" s="23">
        <f t="shared" si="2"/>
        <v>1.3019206145924</v>
      </c>
      <c r="I17" s="6">
        <f t="shared" si="3"/>
        <v>1.3892445582528</v>
      </c>
      <c r="J17" s="8">
        <f>J16</f>
        <v>3165.4</v>
      </c>
      <c r="K17">
        <v>6</v>
      </c>
      <c r="L17">
        <v>2</v>
      </c>
      <c r="M17">
        <v>4</v>
      </c>
      <c r="N17" s="7">
        <f t="shared" si="4"/>
        <v>23550.576</v>
      </c>
      <c r="O17" s="7" t="e">
        <f>J17*#REF!*L17</f>
        <v>#REF!</v>
      </c>
      <c r="P17" s="7">
        <f t="shared" si="5"/>
        <v>15700.384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23550.576</v>
      </c>
      <c r="W17">
        <f t="shared" si="8"/>
        <v>23550.575999999997</v>
      </c>
      <c r="X17">
        <f t="shared" si="9"/>
        <v>47101.152</v>
      </c>
      <c r="AG17">
        <f>AG16</f>
        <v>3165.4</v>
      </c>
      <c r="AH17" s="5">
        <f t="shared" si="10"/>
        <v>2.48</v>
      </c>
      <c r="AI17" s="46">
        <v>1.24</v>
      </c>
    </row>
    <row r="18" spans="1:35" ht="93.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164854.032</v>
      </c>
      <c r="F18" s="60">
        <f>F20+F21+F22+F23+F24+F26+F28+F30+F31+F33+F35+F37+F38+F39+F40+F42+F43+F45+F46+F47+F49+F50+F51+F52+F54+F55+F56+F57+F59+F60</f>
        <v>250077.65</v>
      </c>
      <c r="G18" s="22">
        <f t="shared" si="1"/>
        <v>180047.95200000002</v>
      </c>
      <c r="H18" s="23">
        <f t="shared" si="2"/>
        <v>4.4202304737371</v>
      </c>
      <c r="I18" s="6">
        <f t="shared" si="3"/>
        <v>4.7167093469712</v>
      </c>
      <c r="J18" s="8">
        <f>J17</f>
        <v>3165.4</v>
      </c>
      <c r="K18">
        <v>6</v>
      </c>
      <c r="L18">
        <v>2</v>
      </c>
      <c r="M18">
        <v>4</v>
      </c>
      <c r="N18" s="7">
        <f t="shared" si="4"/>
        <v>79958.004</v>
      </c>
      <c r="O18" s="7" t="e">
        <f>J18*#REF!*L18</f>
        <v>#REF!</v>
      </c>
      <c r="P18" s="7">
        <f t="shared" si="5"/>
        <v>56597.352000000006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79958.004</v>
      </c>
      <c r="W18">
        <f t="shared" si="8"/>
        <v>87744.88799999999</v>
      </c>
      <c r="X18">
        <f t="shared" si="9"/>
        <v>167702.892</v>
      </c>
      <c r="AG18">
        <f>AG17</f>
        <v>3165.4</v>
      </c>
      <c r="AH18" s="5">
        <f t="shared" si="10"/>
        <v>8.68</v>
      </c>
      <c r="AI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56.25">
      <c r="A20" s="21"/>
      <c r="B20" s="20" t="s">
        <v>374</v>
      </c>
      <c r="C20" s="22"/>
      <c r="D20" s="22"/>
      <c r="E20" s="22"/>
      <c r="F20" s="60">
        <v>9969.6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49</v>
      </c>
      <c r="C21" s="22"/>
      <c r="D21" s="22"/>
      <c r="E21" s="22"/>
      <c r="F21" s="60">
        <v>76.76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375</v>
      </c>
      <c r="C22" s="22"/>
      <c r="D22" s="22"/>
      <c r="E22" s="22"/>
      <c r="F22" s="60">
        <v>406.48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20" t="s">
        <v>376</v>
      </c>
      <c r="C23" s="22"/>
      <c r="D23" s="22"/>
      <c r="E23" s="22"/>
      <c r="F23" s="60">
        <v>220.4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37.5">
      <c r="A24" s="21"/>
      <c r="B24" s="20" t="s">
        <v>377</v>
      </c>
      <c r="C24" s="22"/>
      <c r="D24" s="22"/>
      <c r="E24" s="22"/>
      <c r="F24" s="60">
        <v>522.34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44" t="s">
        <v>84</v>
      </c>
      <c r="C25" s="22"/>
      <c r="D25" s="22"/>
      <c r="E25" s="22"/>
      <c r="F25" s="60"/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40.5" customHeight="1">
      <c r="A26" s="21"/>
      <c r="B26" s="20" t="s">
        <v>378</v>
      </c>
      <c r="C26" s="22"/>
      <c r="D26" s="22"/>
      <c r="E26" s="22"/>
      <c r="F26" s="60">
        <v>1090.39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44" t="s">
        <v>85</v>
      </c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20" t="s">
        <v>379</v>
      </c>
      <c r="C28" s="22"/>
      <c r="D28" s="22"/>
      <c r="E28" s="22"/>
      <c r="F28" s="60">
        <v>5273.58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44" t="s">
        <v>86</v>
      </c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37.5">
      <c r="A30" s="21"/>
      <c r="B30" s="20" t="s">
        <v>380</v>
      </c>
      <c r="C30" s="22"/>
      <c r="D30" s="22"/>
      <c r="E30" s="22"/>
      <c r="F30" s="60">
        <v>967.31</v>
      </c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24" ht="18.75">
      <c r="A31" s="19"/>
      <c r="B31" s="20" t="s">
        <v>381</v>
      </c>
      <c r="C31" s="22"/>
      <c r="D31" s="22"/>
      <c r="E31" s="22"/>
      <c r="F31" s="60">
        <v>3191.55</v>
      </c>
      <c r="G31" s="22"/>
      <c r="H31" s="23"/>
      <c r="I31" s="6"/>
      <c r="J31" s="8"/>
      <c r="K31">
        <v>6</v>
      </c>
      <c r="L31">
        <v>2</v>
      </c>
      <c r="M31">
        <v>4</v>
      </c>
      <c r="N31" s="7">
        <f>C31*J31*K31</f>
        <v>0</v>
      </c>
      <c r="O31" s="7" t="e">
        <f>J31*#REF!*L31</f>
        <v>#REF!</v>
      </c>
      <c r="P31" s="7">
        <f>D31*J31*M31</f>
        <v>0</v>
      </c>
      <c r="Q31" s="10"/>
      <c r="R31" s="5"/>
      <c r="V31">
        <f>J31*R31*U31</f>
        <v>0</v>
      </c>
      <c r="W31">
        <f>U31*S31*J31</f>
        <v>0</v>
      </c>
      <c r="X31">
        <f>SUM(V31:W31)</f>
        <v>0</v>
      </c>
    </row>
    <row r="32" spans="1:24" ht="18.75">
      <c r="A32" s="21"/>
      <c r="B32" s="46" t="s">
        <v>87</v>
      </c>
      <c r="C32" s="22"/>
      <c r="D32" s="22"/>
      <c r="E32" s="22"/>
      <c r="F32" s="60"/>
      <c r="G32" s="22"/>
      <c r="H32" s="23"/>
      <c r="I32" s="6"/>
      <c r="J32" s="8"/>
      <c r="K32">
        <v>6</v>
      </c>
      <c r="L32">
        <v>2</v>
      </c>
      <c r="M32">
        <v>4</v>
      </c>
      <c r="N32" s="7">
        <f>C32*J32*K32</f>
        <v>0</v>
      </c>
      <c r="O32" s="7" t="e">
        <f>J32*#REF!*L32</f>
        <v>#REF!</v>
      </c>
      <c r="P32" s="7">
        <f>D32*J32*M32</f>
        <v>0</v>
      </c>
      <c r="Q32" s="10"/>
      <c r="R32" s="5"/>
      <c r="V32">
        <f>J32*R32*U32</f>
        <v>0</v>
      </c>
      <c r="W32">
        <f>U32*S32*J32</f>
        <v>0</v>
      </c>
      <c r="X32">
        <f>SUM(V32:W32)</f>
        <v>0</v>
      </c>
    </row>
    <row r="33" spans="1:24" ht="18.75">
      <c r="A33" s="21"/>
      <c r="B33" s="20" t="s">
        <v>382</v>
      </c>
      <c r="C33" s="22"/>
      <c r="D33" s="22"/>
      <c r="E33" s="22"/>
      <c r="F33" s="60">
        <v>69.96</v>
      </c>
      <c r="G33" s="22"/>
      <c r="H33" s="23"/>
      <c r="I33" s="6"/>
      <c r="J33" s="8"/>
      <c r="K33">
        <v>6</v>
      </c>
      <c r="L33">
        <v>2</v>
      </c>
      <c r="M33">
        <v>4</v>
      </c>
      <c r="N33" s="7">
        <f>C33*J33*K33</f>
        <v>0</v>
      </c>
      <c r="O33" s="7" t="e">
        <f>J33*#REF!*L33</f>
        <v>#REF!</v>
      </c>
      <c r="P33" s="7">
        <f>D33*J33*M33</f>
        <v>0</v>
      </c>
      <c r="Q33" s="10"/>
      <c r="R33" s="5"/>
      <c r="V33">
        <f>J33*R33*U33</f>
        <v>0</v>
      </c>
      <c r="W33">
        <f>U33*S33*J33</f>
        <v>0</v>
      </c>
      <c r="X33">
        <f>SUM(V33:W33)</f>
        <v>0</v>
      </c>
    </row>
    <row r="34" spans="1:18" ht="18.75">
      <c r="A34" s="21"/>
      <c r="B34" s="44" t="s">
        <v>88</v>
      </c>
      <c r="C34" s="22"/>
      <c r="D34" s="22"/>
      <c r="E34" s="22"/>
      <c r="F34" s="60"/>
      <c r="G34" s="22"/>
      <c r="H34" s="23"/>
      <c r="I34" s="6"/>
      <c r="J34" s="8"/>
      <c r="N34" s="7"/>
      <c r="O34" s="7"/>
      <c r="P34" s="7"/>
      <c r="Q34" s="10"/>
      <c r="R34" s="5"/>
    </row>
    <row r="35" spans="1:18" ht="18.75">
      <c r="A35" s="21"/>
      <c r="B35" s="20" t="s">
        <v>383</v>
      </c>
      <c r="C35" s="22"/>
      <c r="D35" s="22"/>
      <c r="E35" s="22"/>
      <c r="F35" s="60">
        <v>52644.05</v>
      </c>
      <c r="G35" s="22"/>
      <c r="H35" s="23"/>
      <c r="I35" s="6"/>
      <c r="J35" s="8"/>
      <c r="N35" s="7"/>
      <c r="O35" s="7"/>
      <c r="P35" s="7"/>
      <c r="Q35" s="10"/>
      <c r="R35" s="5"/>
    </row>
    <row r="36" spans="1:18" ht="18.75">
      <c r="A36" s="21"/>
      <c r="B36" s="44" t="s">
        <v>89</v>
      </c>
      <c r="C36" s="22"/>
      <c r="D36" s="22"/>
      <c r="E36" s="22"/>
      <c r="F36" s="60"/>
      <c r="G36" s="22"/>
      <c r="H36" s="23"/>
      <c r="I36" s="6"/>
      <c r="J36" s="8"/>
      <c r="N36" s="7"/>
      <c r="O36" s="7"/>
      <c r="P36" s="7"/>
      <c r="Q36" s="10"/>
      <c r="R36" s="5"/>
    </row>
    <row r="37" spans="1:18" ht="18.75" customHeight="1">
      <c r="A37" s="21"/>
      <c r="B37" s="20" t="s">
        <v>384</v>
      </c>
      <c r="C37" s="22"/>
      <c r="D37" s="22"/>
      <c r="E37" s="22"/>
      <c r="F37" s="60">
        <v>4421.19</v>
      </c>
      <c r="G37" s="22"/>
      <c r="H37" s="23"/>
      <c r="I37" s="6"/>
      <c r="J37" s="8"/>
      <c r="N37" s="7"/>
      <c r="O37" s="7"/>
      <c r="P37" s="7"/>
      <c r="Q37" s="10"/>
      <c r="R37" s="5"/>
    </row>
    <row r="38" spans="1:18" ht="37.5">
      <c r="A38" s="21"/>
      <c r="B38" s="20" t="s">
        <v>385</v>
      </c>
      <c r="C38" s="22"/>
      <c r="D38" s="22"/>
      <c r="E38" s="22"/>
      <c r="F38" s="60">
        <v>4003.41</v>
      </c>
      <c r="G38" s="22"/>
      <c r="H38" s="23"/>
      <c r="I38" s="6"/>
      <c r="J38" s="8"/>
      <c r="N38" s="7"/>
      <c r="O38" s="7"/>
      <c r="P38" s="7"/>
      <c r="Q38" s="10"/>
      <c r="R38" s="5"/>
    </row>
    <row r="39" spans="1:18" ht="18.75">
      <c r="A39" s="21"/>
      <c r="B39" s="20" t="s">
        <v>386</v>
      </c>
      <c r="C39" s="22"/>
      <c r="D39" s="22"/>
      <c r="E39" s="22"/>
      <c r="F39" s="60">
        <v>257.91</v>
      </c>
      <c r="G39" s="22"/>
      <c r="H39" s="23"/>
      <c r="I39" s="6"/>
      <c r="J39" s="8"/>
      <c r="N39" s="7"/>
      <c r="O39" s="7"/>
      <c r="P39" s="7"/>
      <c r="Q39" s="10"/>
      <c r="R39" s="5"/>
    </row>
    <row r="40" spans="1:18" ht="18.75">
      <c r="A40" s="21"/>
      <c r="B40" s="20" t="s">
        <v>387</v>
      </c>
      <c r="C40" s="22"/>
      <c r="D40" s="22"/>
      <c r="E40" s="22"/>
      <c r="F40" s="60">
        <v>1342.18</v>
      </c>
      <c r="G40" s="22"/>
      <c r="H40" s="23"/>
      <c r="I40" s="6"/>
      <c r="J40" s="8"/>
      <c r="N40" s="7"/>
      <c r="O40" s="7"/>
      <c r="P40" s="7"/>
      <c r="Q40" s="10"/>
      <c r="R40" s="5"/>
    </row>
    <row r="41" spans="1:18" ht="18.75">
      <c r="A41" s="21"/>
      <c r="B41" s="44" t="s">
        <v>104</v>
      </c>
      <c r="C41" s="22"/>
      <c r="D41" s="22"/>
      <c r="E41" s="22"/>
      <c r="F41" s="60"/>
      <c r="G41" s="22"/>
      <c r="H41" s="23"/>
      <c r="I41" s="6"/>
      <c r="J41" s="8"/>
      <c r="N41" s="7"/>
      <c r="O41" s="7"/>
      <c r="P41" s="7"/>
      <c r="Q41" s="10"/>
      <c r="R41" s="5"/>
    </row>
    <row r="42" spans="1:18" ht="18.75">
      <c r="A42" s="21"/>
      <c r="B42" s="20" t="s">
        <v>388</v>
      </c>
      <c r="C42" s="22"/>
      <c r="D42" s="22"/>
      <c r="E42" s="22"/>
      <c r="F42" s="60">
        <v>899</v>
      </c>
      <c r="G42" s="22"/>
      <c r="H42" s="23"/>
      <c r="I42" s="6"/>
      <c r="J42" s="8"/>
      <c r="N42" s="7"/>
      <c r="O42" s="7"/>
      <c r="P42" s="7"/>
      <c r="Q42" s="10"/>
      <c r="R42" s="5"/>
    </row>
    <row r="43" spans="1:18" ht="37.5">
      <c r="A43" s="21"/>
      <c r="B43" s="20" t="s">
        <v>389</v>
      </c>
      <c r="C43" s="22"/>
      <c r="D43" s="22"/>
      <c r="E43" s="22"/>
      <c r="F43" s="60">
        <v>495</v>
      </c>
      <c r="G43" s="22"/>
      <c r="H43" s="23"/>
      <c r="I43" s="6"/>
      <c r="J43" s="8"/>
      <c r="N43" s="7"/>
      <c r="O43" s="7"/>
      <c r="P43" s="7"/>
      <c r="Q43" s="10"/>
      <c r="R43" s="5"/>
    </row>
    <row r="44" spans="1:18" ht="18.75">
      <c r="A44" s="21"/>
      <c r="B44" s="44" t="s">
        <v>105</v>
      </c>
      <c r="C44" s="22"/>
      <c r="D44" s="22"/>
      <c r="E44" s="22"/>
      <c r="F44" s="60"/>
      <c r="G44" s="22"/>
      <c r="H44" s="23"/>
      <c r="I44" s="6"/>
      <c r="J44" s="8"/>
      <c r="N44" s="7"/>
      <c r="O44" s="7"/>
      <c r="P44" s="7"/>
      <c r="Q44" s="10"/>
      <c r="R44" s="5"/>
    </row>
    <row r="45" spans="1:18" ht="56.25">
      <c r="A45" s="21"/>
      <c r="B45" s="20" t="s">
        <v>390</v>
      </c>
      <c r="C45" s="22"/>
      <c r="D45" s="22"/>
      <c r="E45" s="22"/>
      <c r="F45" s="60">
        <v>12044</v>
      </c>
      <c r="G45" s="22"/>
      <c r="H45" s="23"/>
      <c r="I45" s="6"/>
      <c r="J45" s="8"/>
      <c r="N45" s="7"/>
      <c r="O45" s="7"/>
      <c r="P45" s="7"/>
      <c r="Q45" s="10"/>
      <c r="R45" s="5"/>
    </row>
    <row r="46" spans="1:18" ht="75">
      <c r="A46" s="21"/>
      <c r="B46" s="20" t="s">
        <v>391</v>
      </c>
      <c r="C46" s="22"/>
      <c r="D46" s="22"/>
      <c r="E46" s="22"/>
      <c r="F46" s="60">
        <v>7469</v>
      </c>
      <c r="G46" s="22"/>
      <c r="H46" s="23"/>
      <c r="I46" s="6"/>
      <c r="J46" s="8"/>
      <c r="N46" s="7"/>
      <c r="O46" s="7"/>
      <c r="P46" s="7"/>
      <c r="Q46" s="10"/>
      <c r="R46" s="5"/>
    </row>
    <row r="47" spans="1:18" ht="18.75">
      <c r="A47" s="21"/>
      <c r="B47" s="20" t="s">
        <v>338</v>
      </c>
      <c r="C47" s="22"/>
      <c r="D47" s="22"/>
      <c r="E47" s="22"/>
      <c r="F47" s="60">
        <v>771.51</v>
      </c>
      <c r="G47" s="22"/>
      <c r="H47" s="23"/>
      <c r="I47" s="6"/>
      <c r="J47" s="8"/>
      <c r="N47" s="7"/>
      <c r="O47" s="7"/>
      <c r="P47" s="7"/>
      <c r="Q47" s="10"/>
      <c r="R47" s="5"/>
    </row>
    <row r="48" spans="1:18" ht="18.75">
      <c r="A48" s="21"/>
      <c r="B48" s="44" t="s">
        <v>107</v>
      </c>
      <c r="C48" s="22"/>
      <c r="D48" s="22"/>
      <c r="E48" s="22"/>
      <c r="F48" s="60"/>
      <c r="G48" s="22"/>
      <c r="H48" s="23"/>
      <c r="I48" s="6"/>
      <c r="J48" s="8"/>
      <c r="N48" s="7"/>
      <c r="O48" s="7"/>
      <c r="P48" s="7"/>
      <c r="Q48" s="10"/>
      <c r="R48" s="5"/>
    </row>
    <row r="49" spans="1:18" ht="37.5">
      <c r="A49" s="21"/>
      <c r="B49" s="20" t="s">
        <v>392</v>
      </c>
      <c r="C49" s="22"/>
      <c r="D49" s="22"/>
      <c r="E49" s="22"/>
      <c r="F49" s="60">
        <v>3947</v>
      </c>
      <c r="G49" s="22"/>
      <c r="H49" s="23"/>
      <c r="I49" s="6"/>
      <c r="J49" s="8"/>
      <c r="N49" s="7"/>
      <c r="O49" s="7"/>
      <c r="P49" s="7"/>
      <c r="Q49" s="10"/>
      <c r="R49" s="5"/>
    </row>
    <row r="50" spans="1:18" ht="18.75">
      <c r="A50" s="21"/>
      <c r="B50" s="20" t="s">
        <v>207</v>
      </c>
      <c r="C50" s="22"/>
      <c r="D50" s="22"/>
      <c r="E50" s="22"/>
      <c r="F50" s="60">
        <v>240.89</v>
      </c>
      <c r="G50" s="22"/>
      <c r="H50" s="23"/>
      <c r="I50" s="6"/>
      <c r="J50" s="8"/>
      <c r="N50" s="7"/>
      <c r="O50" s="7"/>
      <c r="P50" s="7"/>
      <c r="Q50" s="10"/>
      <c r="R50" s="5"/>
    </row>
    <row r="51" spans="1:18" ht="18.75">
      <c r="A51" s="21"/>
      <c r="B51" s="20" t="s">
        <v>393</v>
      </c>
      <c r="C51" s="22"/>
      <c r="D51" s="22"/>
      <c r="E51" s="22"/>
      <c r="F51" s="60">
        <v>5028.86</v>
      </c>
      <c r="G51" s="22"/>
      <c r="H51" s="23"/>
      <c r="I51" s="6"/>
      <c r="J51" s="8"/>
      <c r="N51" s="7"/>
      <c r="O51" s="7"/>
      <c r="P51" s="7"/>
      <c r="Q51" s="10"/>
      <c r="R51" s="5"/>
    </row>
    <row r="52" spans="1:18" ht="18.75" customHeight="1">
      <c r="A52" s="21"/>
      <c r="B52" s="20" t="s">
        <v>394</v>
      </c>
      <c r="C52" s="22"/>
      <c r="D52" s="22"/>
      <c r="E52" s="22"/>
      <c r="F52" s="60">
        <v>2155</v>
      </c>
      <c r="G52" s="22"/>
      <c r="H52" s="23"/>
      <c r="I52" s="6"/>
      <c r="J52" s="8"/>
      <c r="N52" s="7"/>
      <c r="O52" s="7"/>
      <c r="P52" s="7"/>
      <c r="Q52" s="10"/>
      <c r="R52" s="5"/>
    </row>
    <row r="53" spans="1:18" ht="18.75" customHeight="1">
      <c r="A53" s="21"/>
      <c r="B53" s="44" t="s">
        <v>110</v>
      </c>
      <c r="C53" s="22"/>
      <c r="D53" s="22"/>
      <c r="E53" s="22"/>
      <c r="F53" s="60"/>
      <c r="G53" s="22"/>
      <c r="H53" s="23"/>
      <c r="I53" s="6"/>
      <c r="J53" s="8"/>
      <c r="N53" s="7"/>
      <c r="O53" s="7"/>
      <c r="P53" s="7"/>
      <c r="Q53" s="10"/>
      <c r="R53" s="5"/>
    </row>
    <row r="54" spans="1:18" ht="93" customHeight="1">
      <c r="A54" s="21"/>
      <c r="B54" s="20" t="s">
        <v>395</v>
      </c>
      <c r="C54" s="22"/>
      <c r="D54" s="22"/>
      <c r="E54" s="22"/>
      <c r="F54" s="60">
        <v>9445.14</v>
      </c>
      <c r="G54" s="22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21"/>
      <c r="B55" s="20" t="s">
        <v>396</v>
      </c>
      <c r="C55" s="22"/>
      <c r="D55" s="22"/>
      <c r="E55" s="22"/>
      <c r="F55" s="60">
        <v>213.49</v>
      </c>
      <c r="G55" s="22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21"/>
      <c r="B56" s="20" t="s">
        <v>397</v>
      </c>
      <c r="C56" s="22"/>
      <c r="D56" s="22"/>
      <c r="E56" s="22"/>
      <c r="F56" s="60">
        <v>98.15</v>
      </c>
      <c r="G56" s="22"/>
      <c r="H56" s="23"/>
      <c r="I56" s="6"/>
      <c r="J56" s="8"/>
      <c r="N56" s="7"/>
      <c r="O56" s="7"/>
      <c r="P56" s="7"/>
      <c r="Q56" s="10"/>
      <c r="R56" s="5"/>
    </row>
    <row r="57" spans="1:18" ht="18.75" customHeight="1">
      <c r="A57" s="21"/>
      <c r="B57" s="20" t="s">
        <v>398</v>
      </c>
      <c r="C57" s="22"/>
      <c r="D57" s="22"/>
      <c r="E57" s="22"/>
      <c r="F57" s="60">
        <v>32504.19</v>
      </c>
      <c r="G57" s="22"/>
      <c r="H57" s="23"/>
      <c r="I57" s="6"/>
      <c r="J57" s="8"/>
      <c r="N57" s="7"/>
      <c r="O57" s="7"/>
      <c r="P57" s="7"/>
      <c r="Q57" s="10"/>
      <c r="R57" s="5"/>
    </row>
    <row r="58" spans="1:18" ht="18.75" customHeight="1">
      <c r="A58" s="21"/>
      <c r="B58" s="44" t="s">
        <v>112</v>
      </c>
      <c r="C58" s="22"/>
      <c r="D58" s="22"/>
      <c r="E58" s="22"/>
      <c r="F58" s="60"/>
      <c r="G58" s="22"/>
      <c r="H58" s="23"/>
      <c r="I58" s="6"/>
      <c r="J58" s="8"/>
      <c r="N58" s="7"/>
      <c r="O58" s="7"/>
      <c r="P58" s="7"/>
      <c r="Q58" s="10"/>
      <c r="R58" s="5"/>
    </row>
    <row r="59" spans="1:18" ht="18.75" customHeight="1">
      <c r="A59" s="21"/>
      <c r="B59" s="20" t="s">
        <v>399</v>
      </c>
      <c r="C59" s="22"/>
      <c r="D59" s="22"/>
      <c r="E59" s="22"/>
      <c r="F59" s="60">
        <v>88128.79</v>
      </c>
      <c r="G59" s="22"/>
      <c r="H59" s="23"/>
      <c r="I59" s="6"/>
      <c r="J59" s="8"/>
      <c r="N59" s="7"/>
      <c r="O59" s="7"/>
      <c r="P59" s="7"/>
      <c r="Q59" s="10"/>
      <c r="R59" s="5"/>
    </row>
    <row r="60" spans="1:18" ht="18.75" customHeight="1">
      <c r="A60" s="21"/>
      <c r="B60" s="20" t="s">
        <v>400</v>
      </c>
      <c r="C60" s="22"/>
      <c r="D60" s="22"/>
      <c r="E60" s="22"/>
      <c r="F60" s="60">
        <v>2180.52</v>
      </c>
      <c r="G60" s="22"/>
      <c r="H60" s="23"/>
      <c r="I60" s="6"/>
      <c r="J60" s="8"/>
      <c r="N60" s="7"/>
      <c r="O60" s="7"/>
      <c r="P60" s="7"/>
      <c r="Q60" s="10"/>
      <c r="R60" s="5"/>
    </row>
    <row r="61" spans="1:24" ht="18.75">
      <c r="A61" s="18"/>
      <c r="B61" s="20" t="s">
        <v>11</v>
      </c>
      <c r="C61" s="19">
        <f>SUM(C13:C33)</f>
        <v>8.75</v>
      </c>
      <c r="D61" s="19">
        <f>SUM(D13:D33)</f>
        <v>9.16</v>
      </c>
      <c r="E61" s="22">
        <f>SUM(E13:E38)</f>
        <v>340153.884</v>
      </c>
      <c r="F61" s="60">
        <f>F13+F14+F15+F16+F17+F18</f>
        <v>425377.502</v>
      </c>
      <c r="G61" s="22">
        <f>G13+G14+G15+G16+G17+G18</f>
        <v>356297.424</v>
      </c>
      <c r="H61" s="23">
        <f>1.04993597951*C61</f>
        <v>9.186939820712501</v>
      </c>
      <c r="I61" s="6">
        <f>1.12035851472*C61</f>
        <v>9.8031370038</v>
      </c>
      <c r="J61" s="8">
        <f>J18</f>
        <v>3165.4</v>
      </c>
      <c r="N61" s="7"/>
      <c r="Q61" s="10"/>
      <c r="R61" s="5">
        <f>SUM(R13:R33)</f>
        <v>8.75</v>
      </c>
      <c r="S61" s="5">
        <f>SUM(S13:S33)</f>
        <v>9.16</v>
      </c>
      <c r="T61" s="5"/>
      <c r="U61" s="5"/>
      <c r="V61" s="5">
        <f>SUM(V13:V33)</f>
        <v>166183.5</v>
      </c>
      <c r="W61" s="5">
        <f>SUM(W13:W33)</f>
        <v>173970.384</v>
      </c>
      <c r="X61" s="5">
        <f>SUM(X13:X33)</f>
        <v>340153.884</v>
      </c>
    </row>
    <row r="62" spans="1:35" ht="19.5" customHeight="1">
      <c r="A62" s="18">
        <v>5</v>
      </c>
      <c r="B62" s="25" t="s">
        <v>22</v>
      </c>
      <c r="C62" s="57">
        <v>1.47</v>
      </c>
      <c r="D62" s="57">
        <v>1.58</v>
      </c>
      <c r="E62" s="22">
        <f>AG62*AH62*6</f>
        <v>57926.81999999999</v>
      </c>
      <c r="F62" s="60">
        <f>E62</f>
        <v>57926.81999999999</v>
      </c>
      <c r="G62" s="22">
        <f>AI62*6*AG62</f>
        <v>65143.93200000001</v>
      </c>
      <c r="H62" s="56" t="e">
        <f>#REF!</f>
        <v>#REF!</v>
      </c>
      <c r="I62" s="5">
        <f>C62+D62</f>
        <v>3.05</v>
      </c>
      <c r="J62" s="46">
        <v>3.43</v>
      </c>
      <c r="K62">
        <v>10</v>
      </c>
      <c r="L62">
        <v>2</v>
      </c>
      <c r="N62" s="7">
        <f>C62*J62*K62</f>
        <v>50.42100000000001</v>
      </c>
      <c r="O62" s="7" t="e">
        <f>#REF!*J62*L62</f>
        <v>#REF!</v>
      </c>
      <c r="P62" s="7" t="e">
        <f>SUM(N62:O62)</f>
        <v>#REF!</v>
      </c>
      <c r="Q62" s="9"/>
      <c r="R62" s="5">
        <v>1.47</v>
      </c>
      <c r="S62">
        <v>1.58</v>
      </c>
      <c r="T62">
        <v>6</v>
      </c>
      <c r="U62">
        <v>6</v>
      </c>
      <c r="V62">
        <f>R62*J62*T62</f>
        <v>30.2526</v>
      </c>
      <c r="W62">
        <f>S62*U62*J62</f>
        <v>32.516400000000004</v>
      </c>
      <c r="X62">
        <f>SUM(V62:W62)</f>
        <v>62.769000000000005</v>
      </c>
      <c r="AC62">
        <f>AC42</f>
        <v>0</v>
      </c>
      <c r="AD62" s="56">
        <f>AD24</f>
        <v>0</v>
      </c>
      <c r="AE62" s="56">
        <v>3.05</v>
      </c>
      <c r="AF62">
        <v>3.43</v>
      </c>
      <c r="AG62">
        <f>AG18</f>
        <v>3165.4</v>
      </c>
      <c r="AH62">
        <v>3.05</v>
      </c>
      <c r="AI62">
        <v>3.43</v>
      </c>
    </row>
    <row r="63" spans="1:17" ht="18.75">
      <c r="A63" s="16"/>
      <c r="B63" s="26"/>
      <c r="C63" s="16"/>
      <c r="D63" s="16"/>
      <c r="E63" s="16"/>
      <c r="F63" s="70"/>
      <c r="G63" s="16"/>
      <c r="H63" s="16"/>
      <c r="Q63" s="10"/>
    </row>
    <row r="64" spans="1:17" ht="18.75">
      <c r="A64" s="90" t="s">
        <v>75</v>
      </c>
      <c r="B64" s="90"/>
      <c r="C64" s="110">
        <v>249742.24</v>
      </c>
      <c r="D64" s="110"/>
      <c r="E64" s="12" t="s">
        <v>13</v>
      </c>
      <c r="F64" s="16"/>
      <c r="G64" s="16"/>
      <c r="H64" s="16"/>
      <c r="Q64" s="10"/>
    </row>
    <row r="65" spans="1:17" ht="30.75" customHeight="1">
      <c r="A65" s="90" t="s">
        <v>76</v>
      </c>
      <c r="B65" s="90"/>
      <c r="C65" s="110">
        <v>338200.78</v>
      </c>
      <c r="D65" s="110"/>
      <c r="E65" s="12" t="s">
        <v>13</v>
      </c>
      <c r="F65" s="16"/>
      <c r="G65" s="16"/>
      <c r="H65" s="16"/>
      <c r="Q65" s="10"/>
    </row>
    <row r="66" spans="1:8" ht="18.75">
      <c r="A66" s="105" t="s">
        <v>12</v>
      </c>
      <c r="B66" s="105"/>
      <c r="C66" s="105"/>
      <c r="D66" s="105"/>
      <c r="E66" s="105"/>
      <c r="F66" s="105"/>
      <c r="G66" s="105"/>
      <c r="H66" s="16"/>
    </row>
    <row r="67" spans="1:8" ht="18.75" customHeight="1" hidden="1">
      <c r="A67" s="106" t="s">
        <v>29</v>
      </c>
      <c r="B67" s="106"/>
      <c r="C67" s="11" t="e">
        <f>C64-#REF!</f>
        <v>#REF!</v>
      </c>
      <c r="D67" s="16" t="s">
        <v>13</v>
      </c>
      <c r="E67" s="16"/>
      <c r="F67" s="16"/>
      <c r="G67" s="16"/>
      <c r="H67" s="16"/>
    </row>
    <row r="68" spans="1:8" ht="18.75" customHeight="1" hidden="1">
      <c r="A68" s="106" t="s">
        <v>31</v>
      </c>
      <c r="B68" s="106"/>
      <c r="C68" s="51">
        <f>E61-F61</f>
        <v>-85223.61799999996</v>
      </c>
      <c r="D68" s="52" t="str">
        <f>D67</f>
        <v>рублей</v>
      </c>
      <c r="E68" s="32"/>
      <c r="F68" s="32"/>
      <c r="G68" s="32"/>
      <c r="H68" s="16"/>
    </row>
    <row r="69" spans="1:8" ht="18.75" hidden="1">
      <c r="A69" s="14"/>
      <c r="B69" s="16"/>
      <c r="C69" s="16"/>
      <c r="D69" s="16"/>
      <c r="E69" s="16"/>
      <c r="F69" s="16"/>
      <c r="G69" s="16"/>
      <c r="H69" s="16"/>
    </row>
    <row r="70" spans="1:8" ht="12.75" hidden="1">
      <c r="A70" s="32"/>
      <c r="B70" s="33"/>
      <c r="C70" s="33"/>
      <c r="D70" s="33"/>
      <c r="E70" s="33"/>
      <c r="F70" s="33"/>
      <c r="G70" s="33"/>
      <c r="H70" s="33"/>
    </row>
    <row r="71" spans="1:8" ht="12.75" hidden="1">
      <c r="A71" s="32"/>
      <c r="B71" s="32"/>
      <c r="C71" s="32"/>
      <c r="D71" s="32"/>
      <c r="E71" s="32"/>
      <c r="F71" s="32"/>
      <c r="G71" s="32"/>
      <c r="H71" s="32"/>
    </row>
    <row r="72" spans="1:8" ht="12.75" hidden="1">
      <c r="A72" s="32"/>
      <c r="B72" s="32"/>
      <c r="C72" s="32"/>
      <c r="D72" s="32"/>
      <c r="E72" s="32"/>
      <c r="F72" s="32"/>
      <c r="G72" s="32"/>
      <c r="H72" s="32"/>
    </row>
    <row r="73" spans="1:8" ht="12.75" hidden="1">
      <c r="A73" s="32"/>
      <c r="B73" s="32"/>
      <c r="C73" s="32"/>
      <c r="D73" s="32"/>
      <c r="E73" s="32"/>
      <c r="F73" s="32"/>
      <c r="G73" s="32"/>
      <c r="H73" s="32"/>
    </row>
    <row r="74" spans="1:8" ht="75" hidden="1">
      <c r="A74" s="32"/>
      <c r="B74" s="32"/>
      <c r="C74" s="32"/>
      <c r="D74" s="32"/>
      <c r="E74" s="32"/>
      <c r="F74" s="24" t="s">
        <v>33</v>
      </c>
      <c r="G74" s="32"/>
      <c r="H74" s="32"/>
    </row>
    <row r="75" spans="1:8" ht="131.25" hidden="1">
      <c r="A75" s="32"/>
      <c r="B75" s="32"/>
      <c r="C75" s="32"/>
      <c r="D75" s="32"/>
      <c r="E75" s="32"/>
      <c r="F75" s="24" t="s">
        <v>35</v>
      </c>
      <c r="G75" s="32"/>
      <c r="H75" s="32"/>
    </row>
    <row r="76" spans="1:8" ht="56.25" hidden="1">
      <c r="A76" s="32"/>
      <c r="B76" s="32"/>
      <c r="C76" s="32"/>
      <c r="D76" s="32"/>
      <c r="E76" s="32"/>
      <c r="F76" s="20" t="s">
        <v>34</v>
      </c>
      <c r="G76" s="32"/>
      <c r="H76" s="32"/>
    </row>
    <row r="77" spans="1:8" ht="56.25" hidden="1">
      <c r="A77" s="32"/>
      <c r="B77" s="32"/>
      <c r="C77" s="32"/>
      <c r="D77" s="32"/>
      <c r="E77" s="32"/>
      <c r="F77" s="20" t="s">
        <v>21</v>
      </c>
      <c r="G77" s="32"/>
      <c r="H77" s="32"/>
    </row>
    <row r="78" spans="1:8" ht="12.75" hidden="1">
      <c r="A78" s="32"/>
      <c r="B78" s="32"/>
      <c r="C78" s="32"/>
      <c r="D78" s="32"/>
      <c r="E78" s="32"/>
      <c r="F78" s="32"/>
      <c r="G78" s="32"/>
      <c r="H78" s="32"/>
    </row>
    <row r="79" spans="1:8" ht="12.75" hidden="1">
      <c r="A79" s="32"/>
      <c r="B79" s="32"/>
      <c r="C79" s="32"/>
      <c r="D79" s="32"/>
      <c r="E79" s="32"/>
      <c r="F79" s="32"/>
      <c r="G79" s="32"/>
      <c r="H79" s="32"/>
    </row>
    <row r="80" spans="1:8" ht="12.75" hidden="1">
      <c r="A80" s="32"/>
      <c r="B80" s="32"/>
      <c r="C80" s="32"/>
      <c r="D80" s="32"/>
      <c r="E80" s="32"/>
      <c r="F80" s="32"/>
      <c r="G80" s="32"/>
      <c r="H80" s="32"/>
    </row>
    <row r="81" spans="1:8" ht="12.75" hidden="1">
      <c r="A81" s="32"/>
      <c r="B81" s="32"/>
      <c r="C81" s="32"/>
      <c r="D81" s="32"/>
      <c r="E81" s="32"/>
      <c r="F81" s="32"/>
      <c r="G81" s="32"/>
      <c r="H81" s="32"/>
    </row>
    <row r="82" spans="1:8" ht="12.75" hidden="1">
      <c r="A82" s="32"/>
      <c r="B82" s="32"/>
      <c r="C82" s="32"/>
      <c r="D82" s="32"/>
      <c r="E82" s="32"/>
      <c r="F82" s="32"/>
      <c r="G82" s="32"/>
      <c r="H82" s="32"/>
    </row>
    <row r="83" spans="1:8" ht="12.75" hidden="1">
      <c r="A83" s="32"/>
      <c r="B83" s="32"/>
      <c r="C83" s="32"/>
      <c r="D83" s="32"/>
      <c r="E83" s="32"/>
      <c r="F83" s="32"/>
      <c r="G83" s="32"/>
      <c r="H83" s="32"/>
    </row>
    <row r="84" spans="1:8" ht="12.75" hidden="1">
      <c r="A84" s="32"/>
      <c r="B84" s="32"/>
      <c r="C84" s="32"/>
      <c r="D84" s="32"/>
      <c r="E84" s="32"/>
      <c r="F84" s="32"/>
      <c r="G84" s="32"/>
      <c r="H84" s="32"/>
    </row>
    <row r="85" spans="1:8" ht="12.75" hidden="1">
      <c r="A85" s="32"/>
      <c r="B85" s="32"/>
      <c r="C85" s="32"/>
      <c r="D85" s="32"/>
      <c r="E85" s="32"/>
      <c r="F85" s="32"/>
      <c r="G85" s="32"/>
      <c r="H85" s="32"/>
    </row>
    <row r="86" spans="1:8" ht="12.75" hidden="1">
      <c r="A86" s="32"/>
      <c r="B86" s="32"/>
      <c r="C86" s="32"/>
      <c r="D86" s="32"/>
      <c r="E86" s="32"/>
      <c r="F86" s="32"/>
      <c r="G86" s="32"/>
      <c r="H86" s="32"/>
    </row>
    <row r="87" spans="1:8" ht="12.75" hidden="1">
      <c r="A87" s="32"/>
      <c r="B87" s="32"/>
      <c r="C87" s="32"/>
      <c r="D87" s="32"/>
      <c r="E87" s="32"/>
      <c r="F87" s="32"/>
      <c r="G87" s="32"/>
      <c r="H87" s="32"/>
    </row>
    <row r="88" spans="1:8" ht="12.75" hidden="1">
      <c r="A88" s="32"/>
      <c r="B88" s="32"/>
      <c r="C88" s="32"/>
      <c r="D88" s="32"/>
      <c r="E88" s="32"/>
      <c r="F88" s="32"/>
      <c r="G88" s="32"/>
      <c r="H88" s="32"/>
    </row>
    <row r="89" spans="1:8" ht="12.75" hidden="1">
      <c r="A89" s="32"/>
      <c r="B89" s="32"/>
      <c r="C89" s="32"/>
      <c r="D89" s="32"/>
      <c r="E89" s="32"/>
      <c r="F89" s="32"/>
      <c r="G89" s="32"/>
      <c r="H89" s="32"/>
    </row>
    <row r="90" spans="1:8" ht="12.75" hidden="1">
      <c r="A90" s="32"/>
      <c r="B90" s="32"/>
      <c r="C90" s="32"/>
      <c r="D90" s="32"/>
      <c r="E90" s="32"/>
      <c r="F90" s="32"/>
      <c r="G90" s="32"/>
      <c r="H90" s="32"/>
    </row>
    <row r="91" spans="1:8" ht="12.75" hidden="1">
      <c r="A91" s="32"/>
      <c r="B91" s="32"/>
      <c r="C91" s="32"/>
      <c r="D91" s="32"/>
      <c r="E91" s="32"/>
      <c r="F91" s="32"/>
      <c r="G91" s="32"/>
      <c r="H91" s="32"/>
    </row>
    <row r="92" spans="1:8" ht="12.75" hidden="1">
      <c r="A92" s="32"/>
      <c r="B92" s="32"/>
      <c r="C92" s="32"/>
      <c r="D92" s="32"/>
      <c r="E92" s="32"/>
      <c r="F92" s="32"/>
      <c r="G92" s="32"/>
      <c r="H92" s="32"/>
    </row>
    <row r="93" spans="1:8" ht="12.75" hidden="1">
      <c r="A93" s="32"/>
      <c r="B93" s="32"/>
      <c r="C93" s="32"/>
      <c r="D93" s="32"/>
      <c r="E93" s="32"/>
      <c r="F93" s="32"/>
      <c r="G93" s="32"/>
      <c r="H93" s="32"/>
    </row>
    <row r="94" spans="1:8" ht="12.75" hidden="1">
      <c r="A94" s="32"/>
      <c r="B94" s="32"/>
      <c r="C94" s="32"/>
      <c r="D94" s="32"/>
      <c r="E94" s="32"/>
      <c r="F94" s="32"/>
      <c r="G94" s="32"/>
      <c r="H94" s="32"/>
    </row>
    <row r="95" spans="1:8" ht="12.75" hidden="1">
      <c r="A95" s="32"/>
      <c r="B95" s="32"/>
      <c r="C95" s="32"/>
      <c r="D95" s="32"/>
      <c r="E95" s="32"/>
      <c r="F95" s="32"/>
      <c r="G95" s="32"/>
      <c r="H95" s="32"/>
    </row>
    <row r="96" spans="1:8" ht="12.75" hidden="1">
      <c r="A96" s="32"/>
      <c r="B96" s="32"/>
      <c r="C96" s="32"/>
      <c r="D96" s="32"/>
      <c r="E96" s="32"/>
      <c r="F96" s="32"/>
      <c r="G96" s="32"/>
      <c r="H96" s="32"/>
    </row>
    <row r="97" spans="1:8" ht="12.75" hidden="1">
      <c r="A97" s="32"/>
      <c r="B97" s="32"/>
      <c r="C97" s="32"/>
      <c r="D97" s="32"/>
      <c r="E97" s="32"/>
      <c r="F97" s="32"/>
      <c r="G97" s="32"/>
      <c r="H97" s="32"/>
    </row>
    <row r="98" spans="1:8" ht="12.75" hidden="1">
      <c r="A98" s="32"/>
      <c r="B98" s="32"/>
      <c r="C98" s="32"/>
      <c r="D98" s="32"/>
      <c r="E98" s="32"/>
      <c r="F98" s="32"/>
      <c r="G98" s="32"/>
      <c r="H98" s="32"/>
    </row>
    <row r="99" spans="1:8" ht="12.75" hidden="1">
      <c r="A99" s="32"/>
      <c r="B99" s="32"/>
      <c r="C99" s="32"/>
      <c r="D99" s="32"/>
      <c r="E99" s="32"/>
      <c r="F99" s="32"/>
      <c r="G99" s="32"/>
      <c r="H99" s="32"/>
    </row>
    <row r="100" spans="1:8" ht="12.75" hidden="1">
      <c r="A100" s="32"/>
      <c r="B100" s="32"/>
      <c r="C100" s="32"/>
      <c r="D100" s="32"/>
      <c r="E100" s="32"/>
      <c r="F100" s="32"/>
      <c r="G100" s="32"/>
      <c r="H100" s="32"/>
    </row>
    <row r="101" spans="1:8" ht="12.75" hidden="1">
      <c r="A101" s="32"/>
      <c r="B101" s="32"/>
      <c r="C101" s="32"/>
      <c r="D101" s="32"/>
      <c r="E101" s="32"/>
      <c r="F101" s="32"/>
      <c r="G101" s="32"/>
      <c r="H101" s="32"/>
    </row>
    <row r="102" spans="1:8" ht="12.75" hidden="1">
      <c r="A102" s="32"/>
      <c r="B102" s="32"/>
      <c r="C102" s="32"/>
      <c r="D102" s="32"/>
      <c r="E102" s="32"/>
      <c r="F102" s="32"/>
      <c r="G102" s="32"/>
      <c r="H102" s="32"/>
    </row>
    <row r="103" spans="1:8" ht="12.75" hidden="1">
      <c r="A103" s="32"/>
      <c r="B103" s="32"/>
      <c r="C103" s="32"/>
      <c r="D103" s="32"/>
      <c r="E103" s="32"/>
      <c r="F103" s="32"/>
      <c r="G103" s="32"/>
      <c r="H103" s="32"/>
    </row>
    <row r="104" spans="1:8" ht="12.75" hidden="1">
      <c r="A104" s="32"/>
      <c r="B104" s="32"/>
      <c r="C104" s="32"/>
      <c r="D104" s="32"/>
      <c r="E104" s="32"/>
      <c r="F104" s="32"/>
      <c r="G104" s="32"/>
      <c r="H104" s="32"/>
    </row>
    <row r="105" spans="1:8" ht="12.75" hidden="1">
      <c r="A105" s="32"/>
      <c r="B105" s="32"/>
      <c r="C105" s="32"/>
      <c r="D105" s="32"/>
      <c r="E105" s="32"/>
      <c r="F105" s="32"/>
      <c r="G105" s="32"/>
      <c r="H105" s="32"/>
    </row>
    <row r="106" spans="1:8" ht="12.75" hidden="1">
      <c r="A106" s="32"/>
      <c r="B106" s="32"/>
      <c r="C106" s="32"/>
      <c r="D106" s="32"/>
      <c r="E106" s="32"/>
      <c r="F106" s="32"/>
      <c r="G106" s="32"/>
      <c r="H106" s="32"/>
    </row>
    <row r="107" spans="1:8" ht="12.75" hidden="1">
      <c r="A107" s="32"/>
      <c r="B107" s="32"/>
      <c r="C107" s="32"/>
      <c r="D107" s="32"/>
      <c r="E107" s="32"/>
      <c r="F107" s="32"/>
      <c r="G107" s="32"/>
      <c r="H107" s="32"/>
    </row>
    <row r="108" spans="1:8" ht="12.75" hidden="1">
      <c r="A108" s="32"/>
      <c r="B108" s="32"/>
      <c r="C108" s="32"/>
      <c r="D108" s="32"/>
      <c r="E108" s="32"/>
      <c r="F108" s="32"/>
      <c r="G108" s="32"/>
      <c r="H108" s="32"/>
    </row>
    <row r="109" spans="1:8" ht="12.75" hidden="1">
      <c r="A109" s="32"/>
      <c r="B109" s="32"/>
      <c r="C109" s="32"/>
      <c r="D109" s="32"/>
      <c r="E109" s="32"/>
      <c r="F109" s="32"/>
      <c r="G109" s="32"/>
      <c r="H109" s="32"/>
    </row>
    <row r="110" spans="1:8" ht="12.75" hidden="1">
      <c r="A110" s="32"/>
      <c r="B110" s="32"/>
      <c r="C110" s="32"/>
      <c r="D110" s="32"/>
      <c r="E110" s="32"/>
      <c r="F110" s="32"/>
      <c r="G110" s="32"/>
      <c r="H110" s="32"/>
    </row>
    <row r="111" spans="1:8" ht="12.75" hidden="1">
      <c r="A111" s="32"/>
      <c r="B111" s="32"/>
      <c r="C111" s="32"/>
      <c r="D111" s="32"/>
      <c r="E111" s="32"/>
      <c r="F111" s="32"/>
      <c r="G111" s="32"/>
      <c r="H111" s="32"/>
    </row>
    <row r="112" spans="1:8" ht="12.75" hidden="1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spans="1:8" ht="12.75">
      <c r="A142" s="32"/>
      <c r="B142" s="32"/>
      <c r="C142" s="32"/>
      <c r="D142" s="32"/>
      <c r="E142" s="32"/>
      <c r="F142" s="32"/>
      <c r="G142" s="32"/>
      <c r="H142" s="32"/>
    </row>
    <row r="143" spans="1:8" ht="12.75">
      <c r="A143" s="32"/>
      <c r="B143" s="32"/>
      <c r="C143" s="32"/>
      <c r="D143" s="32"/>
      <c r="E143" s="32"/>
      <c r="F143" s="32"/>
      <c r="G143" s="32"/>
      <c r="H143" s="32"/>
    </row>
    <row r="144" spans="1:8" ht="12.75">
      <c r="A144" s="32"/>
      <c r="B144" s="32"/>
      <c r="C144" s="32"/>
      <c r="D144" s="32"/>
      <c r="E144" s="32"/>
      <c r="F144" s="32"/>
      <c r="G144" s="32"/>
      <c r="H144" s="32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spans="1:8" ht="12.75">
      <c r="A146" s="32"/>
      <c r="B146" s="32"/>
      <c r="C146" s="32"/>
      <c r="D146" s="32"/>
      <c r="E146" s="32"/>
      <c r="F146" s="32"/>
      <c r="G146" s="32"/>
      <c r="H146" s="32"/>
    </row>
    <row r="147" spans="1:8" ht="12.75">
      <c r="A147" s="32"/>
      <c r="B147" s="32"/>
      <c r="C147" s="32"/>
      <c r="D147" s="32"/>
      <c r="E147" s="32"/>
      <c r="F147" s="32"/>
      <c r="G147" s="32"/>
      <c r="H147" s="32"/>
    </row>
    <row r="148" spans="1:8" ht="12.75">
      <c r="A148" s="32"/>
      <c r="B148" s="32"/>
      <c r="C148" s="32"/>
      <c r="D148" s="32"/>
      <c r="E148" s="32"/>
      <c r="F148" s="32"/>
      <c r="G148" s="32"/>
      <c r="H148" s="32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spans="1:8" ht="12.75">
      <c r="A152" s="32"/>
      <c r="B152" s="32"/>
      <c r="C152" s="32"/>
      <c r="D152" s="32"/>
      <c r="E152" s="32"/>
      <c r="F152" s="32"/>
      <c r="G152" s="32"/>
      <c r="H152" s="32"/>
    </row>
    <row r="153" spans="1:8" ht="12.75">
      <c r="A153" s="32"/>
      <c r="B153" s="32"/>
      <c r="C153" s="32"/>
      <c r="D153" s="32"/>
      <c r="E153" s="32"/>
      <c r="F153" s="32"/>
      <c r="G153" s="32"/>
      <c r="H153" s="32"/>
    </row>
    <row r="154" spans="1:8" ht="12.75">
      <c r="A154" s="32"/>
      <c r="B154" s="32"/>
      <c r="C154" s="32"/>
      <c r="D154" s="32"/>
      <c r="E154" s="32"/>
      <c r="F154" s="32"/>
      <c r="G154" s="32"/>
      <c r="H154" s="32"/>
    </row>
    <row r="155" spans="1:8" ht="12.75">
      <c r="A155" s="32"/>
      <c r="B155" s="32"/>
      <c r="C155" s="32"/>
      <c r="D155" s="32"/>
      <c r="E155" s="32"/>
      <c r="F155" s="32"/>
      <c r="G155" s="32"/>
      <c r="H155" s="32"/>
    </row>
    <row r="156" spans="1:8" ht="12.75">
      <c r="A156" s="32"/>
      <c r="B156" s="32"/>
      <c r="C156" s="32"/>
      <c r="D156" s="32"/>
      <c r="E156" s="32"/>
      <c r="F156" s="32"/>
      <c r="G156" s="32"/>
      <c r="H156" s="32"/>
    </row>
    <row r="157" spans="1:8" ht="12.75">
      <c r="A157" s="32"/>
      <c r="B157" s="32"/>
      <c r="C157" s="32"/>
      <c r="D157" s="32"/>
      <c r="E157" s="32"/>
      <c r="F157" s="32"/>
      <c r="G157" s="32"/>
      <c r="H157" s="32"/>
    </row>
    <row r="158" spans="1:8" ht="12.75">
      <c r="A158" s="32"/>
      <c r="B158" s="32"/>
      <c r="C158" s="32"/>
      <c r="D158" s="32"/>
      <c r="E158" s="32"/>
      <c r="F158" s="32"/>
      <c r="G158" s="32"/>
      <c r="H158" s="32"/>
    </row>
    <row r="159" spans="1:8" ht="12.75">
      <c r="A159" s="32"/>
      <c r="B159" s="32"/>
      <c r="C159" s="32"/>
      <c r="D159" s="32"/>
      <c r="E159" s="32"/>
      <c r="F159" s="32"/>
      <c r="G159" s="32"/>
      <c r="H159" s="32"/>
    </row>
    <row r="160" spans="1:8" ht="12.75">
      <c r="A160" s="32"/>
      <c r="B160" s="32"/>
      <c r="C160" s="32"/>
      <c r="D160" s="32"/>
      <c r="E160" s="32"/>
      <c r="F160" s="32"/>
      <c r="G160" s="32"/>
      <c r="H160" s="32"/>
    </row>
    <row r="161" spans="1:8" ht="12.75">
      <c r="A161" s="32"/>
      <c r="B161" s="32"/>
      <c r="C161" s="32"/>
      <c r="D161" s="32"/>
      <c r="E161" s="32"/>
      <c r="F161" s="32"/>
      <c r="G161" s="32"/>
      <c r="H161" s="32"/>
    </row>
    <row r="162" spans="1:8" ht="12.75">
      <c r="A162" s="32"/>
      <c r="B162" s="32"/>
      <c r="C162" s="32"/>
      <c r="D162" s="32"/>
      <c r="E162" s="32"/>
      <c r="F162" s="32"/>
      <c r="G162" s="32"/>
      <c r="H162" s="32"/>
    </row>
    <row r="163" spans="1:8" ht="12.75">
      <c r="A163" s="32"/>
      <c r="B163" s="32"/>
      <c r="C163" s="32"/>
      <c r="D163" s="32"/>
      <c r="E163" s="32"/>
      <c r="F163" s="32"/>
      <c r="G163" s="32"/>
      <c r="H163" s="32"/>
    </row>
    <row r="164" spans="1:8" ht="12.75">
      <c r="A164" s="32"/>
      <c r="B164" s="32"/>
      <c r="C164" s="32"/>
      <c r="D164" s="32"/>
      <c r="E164" s="32"/>
      <c r="F164" s="32"/>
      <c r="G164" s="32"/>
      <c r="H164" s="32"/>
    </row>
    <row r="165" spans="1:8" ht="12.75">
      <c r="A165" s="32"/>
      <c r="B165" s="32"/>
      <c r="C165" s="32"/>
      <c r="D165" s="32"/>
      <c r="E165" s="32"/>
      <c r="F165" s="32"/>
      <c r="G165" s="32"/>
      <c r="H165" s="32"/>
    </row>
    <row r="166" spans="1:8" ht="12.75">
      <c r="A166" s="32"/>
      <c r="B166" s="32"/>
      <c r="C166" s="32"/>
      <c r="D166" s="32"/>
      <c r="E166" s="32"/>
      <c r="F166" s="32"/>
      <c r="G166" s="32"/>
      <c r="H166" s="32"/>
    </row>
    <row r="167" spans="1:8" ht="12.75">
      <c r="A167" s="32"/>
      <c r="B167" s="32"/>
      <c r="C167" s="32"/>
      <c r="D167" s="32"/>
      <c r="E167" s="32"/>
      <c r="F167" s="32"/>
      <c r="G167" s="32"/>
      <c r="H167" s="32"/>
    </row>
    <row r="168" spans="1:8" ht="12.75">
      <c r="A168" s="32"/>
      <c r="B168" s="32"/>
      <c r="C168" s="32"/>
      <c r="D168" s="32"/>
      <c r="E168" s="32"/>
      <c r="F168" s="32"/>
      <c r="G168" s="32"/>
      <c r="H168" s="32"/>
    </row>
    <row r="169" spans="1:8" ht="12.75">
      <c r="A169" s="32"/>
      <c r="B169" s="32"/>
      <c r="C169" s="32"/>
      <c r="D169" s="32"/>
      <c r="E169" s="32"/>
      <c r="F169" s="32"/>
      <c r="G169" s="32"/>
      <c r="H169" s="32"/>
    </row>
    <row r="170" spans="1:8" ht="12.75">
      <c r="A170" s="32"/>
      <c r="B170" s="32"/>
      <c r="C170" s="32"/>
      <c r="D170" s="32"/>
      <c r="E170" s="32"/>
      <c r="F170" s="32"/>
      <c r="G170" s="32"/>
      <c r="H170" s="32"/>
    </row>
    <row r="171" spans="1:8" ht="12.75">
      <c r="A171" s="32"/>
      <c r="B171" s="32"/>
      <c r="C171" s="32"/>
      <c r="D171" s="32"/>
      <c r="E171" s="32"/>
      <c r="F171" s="32"/>
      <c r="G171" s="32"/>
      <c r="H171" s="32"/>
    </row>
    <row r="172" spans="1:8" ht="12.75">
      <c r="A172" s="32"/>
      <c r="B172" s="32"/>
      <c r="C172" s="32"/>
      <c r="D172" s="32"/>
      <c r="E172" s="32"/>
      <c r="F172" s="32"/>
      <c r="G172" s="32"/>
      <c r="H172" s="32"/>
    </row>
    <row r="173" spans="1:8" ht="12.75">
      <c r="A173" s="32"/>
      <c r="B173" s="32"/>
      <c r="C173" s="32"/>
      <c r="D173" s="32"/>
      <c r="E173" s="32"/>
      <c r="F173" s="32"/>
      <c r="G173" s="32"/>
      <c r="H173" s="32"/>
    </row>
    <row r="174" spans="1:8" ht="12.75">
      <c r="A174" s="32"/>
      <c r="B174" s="32"/>
      <c r="C174" s="32"/>
      <c r="D174" s="32"/>
      <c r="E174" s="32"/>
      <c r="F174" s="32"/>
      <c r="G174" s="32"/>
      <c r="H174" s="32"/>
    </row>
    <row r="175" spans="1:8" ht="12.75">
      <c r="A175" s="32"/>
      <c r="B175" s="32"/>
      <c r="C175" s="32"/>
      <c r="D175" s="32"/>
      <c r="E175" s="32"/>
      <c r="F175" s="32"/>
      <c r="G175" s="32"/>
      <c r="H175" s="32"/>
    </row>
    <row r="176" spans="1:8" ht="12.75">
      <c r="A176" s="32"/>
      <c r="B176" s="32"/>
      <c r="C176" s="32"/>
      <c r="D176" s="32"/>
      <c r="E176" s="32"/>
      <c r="F176" s="32"/>
      <c r="G176" s="32"/>
      <c r="H176" s="32"/>
    </row>
    <row r="177" spans="1:8" ht="12.75">
      <c r="A177" s="32"/>
      <c r="B177" s="32"/>
      <c r="C177" s="32"/>
      <c r="D177" s="32"/>
      <c r="E177" s="32"/>
      <c r="F177" s="32"/>
      <c r="G177" s="32"/>
      <c r="H177" s="32"/>
    </row>
  </sheetData>
  <sheetProtection/>
  <mergeCells count="18">
    <mergeCell ref="A68:B68"/>
    <mergeCell ref="J9:Q12"/>
    <mergeCell ref="A67:B67"/>
    <mergeCell ref="C64:D64"/>
    <mergeCell ref="C65:D65"/>
    <mergeCell ref="R9:X12"/>
    <mergeCell ref="A66:G66"/>
    <mergeCell ref="C9:D10"/>
    <mergeCell ref="A64:B64"/>
    <mergeCell ref="A65:B65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O73"/>
  <sheetViews>
    <sheetView view="pageBreakPreview" zoomScale="75" zoomScaleSheetLayoutView="75" zoomScalePageLayoutView="0" workbookViewId="0" topLeftCell="A19">
      <selection activeCell="AM19" sqref="AM1:AR16384"/>
    </sheetView>
  </sheetViews>
  <sheetFormatPr defaultColWidth="9.00390625" defaultRowHeight="12.75"/>
  <cols>
    <col min="1" max="1" width="8.25390625" style="0" bestFit="1" customWidth="1"/>
    <col min="2" max="2" width="49.375" style="0" customWidth="1"/>
    <col min="3" max="3" width="13.375" style="0" customWidth="1"/>
    <col min="4" max="4" width="11.7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4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46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707.9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41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AM13*AN13*6</f>
        <v>9089.436</v>
      </c>
      <c r="F13" s="22">
        <f>E13</f>
        <v>9089.436</v>
      </c>
      <c r="G13" s="22">
        <f aca="true" t="shared" si="1" ref="G13:G18">AM13*AO13*12</f>
        <v>9599.124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707.9</v>
      </c>
      <c r="K13">
        <v>6</v>
      </c>
      <c r="L13">
        <v>2</v>
      </c>
      <c r="M13">
        <v>4</v>
      </c>
      <c r="N13" s="7">
        <f aca="true" t="shared" si="4" ref="N13:N18">C13*J13*K13</f>
        <v>4459.7699999999995</v>
      </c>
      <c r="O13" s="7" t="e">
        <f>J13*#REF!*L13</f>
        <v>#REF!</v>
      </c>
      <c r="P13" s="7">
        <f aca="true" t="shared" si="5" ref="P13:P18">D13*J13*M13</f>
        <v>3086.444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4459.7699999999995</v>
      </c>
      <c r="W13">
        <f aca="true" t="shared" si="8" ref="W13:W18">U13*S13*J13</f>
        <v>4629.666</v>
      </c>
      <c r="X13">
        <f aca="true" t="shared" si="9" ref="X13:X18">SUM(V13:W13)</f>
        <v>9089.436</v>
      </c>
      <c r="AM13" s="56">
        <f>C7</f>
        <v>707.9</v>
      </c>
      <c r="AN13" s="5">
        <f aca="true" t="shared" si="10" ref="AN13:AN18">C13+D13</f>
        <v>2.14</v>
      </c>
      <c r="AO13" s="46">
        <v>1.13</v>
      </c>
    </row>
    <row r="14" spans="1:41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11552.928</v>
      </c>
      <c r="F14" s="22">
        <f>E14</f>
        <v>11552.928</v>
      </c>
      <c r="G14" s="22">
        <f t="shared" si="1"/>
        <v>12317.46</v>
      </c>
      <c r="H14" s="23">
        <f t="shared" si="2"/>
        <v>1.3964148527483002</v>
      </c>
      <c r="I14" s="6">
        <f t="shared" si="3"/>
        <v>1.4900768245776</v>
      </c>
      <c r="J14" s="8">
        <f>J13</f>
        <v>707.9</v>
      </c>
      <c r="K14">
        <v>6</v>
      </c>
      <c r="L14">
        <v>2</v>
      </c>
      <c r="M14">
        <v>4</v>
      </c>
      <c r="N14" s="7">
        <f t="shared" si="4"/>
        <v>5649.042</v>
      </c>
      <c r="O14" s="7" t="e">
        <f>J14*#REF!*L14</f>
        <v>#REF!</v>
      </c>
      <c r="P14" s="7">
        <f t="shared" si="5"/>
        <v>3935.9239999999995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5649.042</v>
      </c>
      <c r="W14">
        <f t="shared" si="8"/>
        <v>5903.8859999999995</v>
      </c>
      <c r="X14">
        <f t="shared" si="9"/>
        <v>11552.928</v>
      </c>
      <c r="AM14">
        <f>AM13</f>
        <v>707.9</v>
      </c>
      <c r="AN14" s="5">
        <f t="shared" si="10"/>
        <v>2.7199999999999998</v>
      </c>
      <c r="AO14" s="46">
        <v>1.45</v>
      </c>
    </row>
    <row r="15" spans="1:41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1189.2720000000002</v>
      </c>
      <c r="F15" s="22">
        <f>E15</f>
        <v>1189.2720000000002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707.9</v>
      </c>
      <c r="K15">
        <v>6</v>
      </c>
      <c r="L15">
        <v>2</v>
      </c>
      <c r="M15">
        <v>4</v>
      </c>
      <c r="N15" s="7">
        <f t="shared" si="4"/>
        <v>552.162</v>
      </c>
      <c r="O15" s="7" t="e">
        <f>J15*#REF!*L15</f>
        <v>#REF!</v>
      </c>
      <c r="P15" s="7">
        <f t="shared" si="5"/>
        <v>424.73999999999995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552.162</v>
      </c>
      <c r="W15">
        <f t="shared" si="8"/>
        <v>0</v>
      </c>
      <c r="X15">
        <f t="shared" si="9"/>
        <v>552.162</v>
      </c>
      <c r="AM15">
        <f>AM14</f>
        <v>707.9</v>
      </c>
      <c r="AN15" s="5">
        <f t="shared" si="10"/>
        <v>0.28</v>
      </c>
      <c r="AO15" s="46">
        <v>0</v>
      </c>
    </row>
    <row r="16" spans="1:41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6838.3139999999985</v>
      </c>
      <c r="F16" s="22">
        <f>E16</f>
        <v>6838.3139999999985</v>
      </c>
      <c r="G16" s="22">
        <f t="shared" si="1"/>
        <v>6965.735999999999</v>
      </c>
      <c r="H16" s="23">
        <f t="shared" si="2"/>
        <v>0.8294494238129001</v>
      </c>
      <c r="I16" s="6">
        <f t="shared" si="3"/>
        <v>0.8850832266288</v>
      </c>
      <c r="J16" s="8">
        <f>J15</f>
        <v>707.9</v>
      </c>
      <c r="K16">
        <v>6</v>
      </c>
      <c r="L16">
        <v>2</v>
      </c>
      <c r="M16">
        <v>4</v>
      </c>
      <c r="N16" s="7">
        <f t="shared" si="4"/>
        <v>3355.446</v>
      </c>
      <c r="O16" s="7" t="e">
        <f>J16*#REF!*L16</f>
        <v>#REF!</v>
      </c>
      <c r="P16" s="7">
        <f t="shared" si="5"/>
        <v>2321.912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3355.446</v>
      </c>
      <c r="W16">
        <f t="shared" si="8"/>
        <v>3482.868</v>
      </c>
      <c r="X16">
        <f t="shared" si="9"/>
        <v>6838.314</v>
      </c>
      <c r="AM16">
        <f>AM15</f>
        <v>707.9</v>
      </c>
      <c r="AN16" s="5">
        <f t="shared" si="10"/>
        <v>1.6099999999999999</v>
      </c>
      <c r="AO16" s="46">
        <v>0.82</v>
      </c>
    </row>
    <row r="17" spans="1:41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10533.552</v>
      </c>
      <c r="F17" s="22">
        <f>E17</f>
        <v>10533.552</v>
      </c>
      <c r="G17" s="22">
        <f t="shared" si="1"/>
        <v>10533.552</v>
      </c>
      <c r="H17" s="23">
        <f t="shared" si="2"/>
        <v>1.3019206145924</v>
      </c>
      <c r="I17" s="6">
        <f t="shared" si="3"/>
        <v>1.3892445582528</v>
      </c>
      <c r="J17" s="8">
        <f>J16</f>
        <v>707.9</v>
      </c>
      <c r="K17">
        <v>6</v>
      </c>
      <c r="L17">
        <v>2</v>
      </c>
      <c r="M17">
        <v>4</v>
      </c>
      <c r="N17" s="7">
        <f t="shared" si="4"/>
        <v>5266.776</v>
      </c>
      <c r="O17" s="7" t="e">
        <f>J17*#REF!*L17</f>
        <v>#REF!</v>
      </c>
      <c r="P17" s="7">
        <f t="shared" si="5"/>
        <v>3511.1839999999997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5266.776</v>
      </c>
      <c r="W17">
        <f t="shared" si="8"/>
        <v>5266.776</v>
      </c>
      <c r="X17">
        <f t="shared" si="9"/>
        <v>10533.552</v>
      </c>
      <c r="AM17">
        <f>AM16</f>
        <v>707.9</v>
      </c>
      <c r="AN17" s="5">
        <f t="shared" si="10"/>
        <v>2.48</v>
      </c>
      <c r="AO17" s="46">
        <v>1.24</v>
      </c>
    </row>
    <row r="18" spans="1:41" ht="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36867.43199999999</v>
      </c>
      <c r="F18" s="60">
        <f>F20+F22+F23+F25+F27+F28+F30+F31+F33</f>
        <v>15584.240000000002</v>
      </c>
      <c r="G18" s="22">
        <f t="shared" si="1"/>
        <v>40265.352</v>
      </c>
      <c r="H18" s="23">
        <f t="shared" si="2"/>
        <v>4.4202304737371</v>
      </c>
      <c r="I18" s="6">
        <f t="shared" si="3"/>
        <v>4.7167093469712</v>
      </c>
      <c r="J18" s="8">
        <f>J17</f>
        <v>707.9</v>
      </c>
      <c r="K18">
        <v>6</v>
      </c>
      <c r="L18">
        <v>2</v>
      </c>
      <c r="M18">
        <v>4</v>
      </c>
      <c r="N18" s="7">
        <f t="shared" si="4"/>
        <v>17881.554</v>
      </c>
      <c r="O18" s="7" t="e">
        <f>J18*#REF!*L18</f>
        <v>#REF!</v>
      </c>
      <c r="P18" s="7">
        <f t="shared" si="5"/>
        <v>12657.252000000002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17881.554</v>
      </c>
      <c r="W18">
        <f t="shared" si="8"/>
        <v>19622.987999999998</v>
      </c>
      <c r="X18">
        <f t="shared" si="9"/>
        <v>37504.542</v>
      </c>
      <c r="AM18">
        <f>AM17</f>
        <v>707.9</v>
      </c>
      <c r="AN18" s="5">
        <f t="shared" si="10"/>
        <v>8.68</v>
      </c>
      <c r="AO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114</v>
      </c>
      <c r="C20" s="22"/>
      <c r="D20" s="22"/>
      <c r="E20" s="22"/>
      <c r="F20" s="60">
        <v>3323.2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4" t="s">
        <v>89</v>
      </c>
      <c r="C21" s="22"/>
      <c r="D21" s="22"/>
      <c r="E21" s="22"/>
      <c r="F21" s="60"/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47</v>
      </c>
      <c r="C22" s="22"/>
      <c r="D22" s="22"/>
      <c r="E22" s="22"/>
      <c r="F22" s="60">
        <v>50.01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20" t="s">
        <v>371</v>
      </c>
      <c r="C23" s="22"/>
      <c r="D23" s="22"/>
      <c r="E23" s="22"/>
      <c r="F23" s="60">
        <v>984.31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24" ht="18.75">
      <c r="A24" s="19"/>
      <c r="B24" s="46" t="s">
        <v>104</v>
      </c>
      <c r="C24" s="22"/>
      <c r="D24" s="22"/>
      <c r="E24" s="22"/>
      <c r="F24" s="60"/>
      <c r="G24" s="22"/>
      <c r="H24" s="23"/>
      <c r="I24" s="6"/>
      <c r="J24" s="8"/>
      <c r="K24">
        <v>6</v>
      </c>
      <c r="L24">
        <v>2</v>
      </c>
      <c r="M24">
        <v>4</v>
      </c>
      <c r="N24" s="7">
        <f>C24*J24*K24</f>
        <v>0</v>
      </c>
      <c r="O24" s="7" t="e">
        <f>J24*#REF!*L24</f>
        <v>#REF!</v>
      </c>
      <c r="P24" s="7">
        <f>D24*J24*M24</f>
        <v>0</v>
      </c>
      <c r="Q24" s="10"/>
      <c r="R24" s="5"/>
      <c r="V24">
        <f>J24*R24*U24</f>
        <v>0</v>
      </c>
      <c r="W24">
        <f>U24*S24*J24</f>
        <v>0</v>
      </c>
      <c r="X24">
        <f>SUM(V24:W24)</f>
        <v>0</v>
      </c>
    </row>
    <row r="25" spans="1:24" ht="18.75">
      <c r="A25" s="21"/>
      <c r="B25" s="24" t="s">
        <v>365</v>
      </c>
      <c r="C25" s="22"/>
      <c r="D25" s="22"/>
      <c r="E25" s="22"/>
      <c r="F25" s="60">
        <v>1376</v>
      </c>
      <c r="G25" s="22"/>
      <c r="H25" s="23"/>
      <c r="I25" s="6"/>
      <c r="J25" s="8"/>
      <c r="K25">
        <v>6</v>
      </c>
      <c r="L25">
        <v>2</v>
      </c>
      <c r="M25">
        <v>4</v>
      </c>
      <c r="N25" s="7">
        <f>C25*J25*K25</f>
        <v>0</v>
      </c>
      <c r="O25" s="7" t="e">
        <f>J25*#REF!*L25</f>
        <v>#REF!</v>
      </c>
      <c r="P25" s="7">
        <f>D25*J25*M25</f>
        <v>0</v>
      </c>
      <c r="Q25" s="10"/>
      <c r="R25" s="5"/>
      <c r="V25">
        <f>J25*R25*U25</f>
        <v>0</v>
      </c>
      <c r="W25">
        <f>U25*S25*J25</f>
        <v>0</v>
      </c>
      <c r="X25">
        <f>SUM(V25:W25)</f>
        <v>0</v>
      </c>
    </row>
    <row r="26" spans="1:18" ht="18.75">
      <c r="A26" s="21"/>
      <c r="B26" s="46" t="s">
        <v>105</v>
      </c>
      <c r="C26" s="22"/>
      <c r="D26" s="22"/>
      <c r="E26" s="22"/>
      <c r="F26" s="60"/>
      <c r="G26" s="22"/>
      <c r="H26" s="23"/>
      <c r="I26" s="6"/>
      <c r="J26" s="8"/>
      <c r="N26" s="7"/>
      <c r="O26" s="7"/>
      <c r="P26" s="7"/>
      <c r="Q26" s="10"/>
      <c r="R26" s="5"/>
    </row>
    <row r="27" spans="1:18" ht="18.75">
      <c r="A27" s="21"/>
      <c r="B27" s="24" t="s">
        <v>106</v>
      </c>
      <c r="C27" s="22"/>
      <c r="D27" s="22"/>
      <c r="E27" s="22"/>
      <c r="F27" s="60">
        <v>314</v>
      </c>
      <c r="G27" s="22"/>
      <c r="H27" s="23"/>
      <c r="I27" s="6"/>
      <c r="J27" s="8"/>
      <c r="N27" s="7"/>
      <c r="O27" s="7"/>
      <c r="P27" s="7"/>
      <c r="Q27" s="10"/>
      <c r="R27" s="5"/>
    </row>
    <row r="28" spans="1:18" ht="37.5">
      <c r="A28" s="21"/>
      <c r="B28" s="24" t="s">
        <v>372</v>
      </c>
      <c r="C28" s="22"/>
      <c r="D28" s="22"/>
      <c r="E28" s="22"/>
      <c r="F28" s="60">
        <v>6722.56</v>
      </c>
      <c r="G28" s="22"/>
      <c r="H28" s="23"/>
      <c r="I28" s="6"/>
      <c r="J28" s="8"/>
      <c r="N28" s="7"/>
      <c r="O28" s="7"/>
      <c r="P28" s="7"/>
      <c r="Q28" s="10"/>
      <c r="R28" s="5"/>
    </row>
    <row r="29" spans="1:18" ht="18.75">
      <c r="A29" s="21"/>
      <c r="B29" s="46" t="s">
        <v>107</v>
      </c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10"/>
      <c r="R29" s="5"/>
    </row>
    <row r="30" spans="1:18" ht="18.75">
      <c r="A30" s="21"/>
      <c r="B30" s="24" t="s">
        <v>47</v>
      </c>
      <c r="C30" s="22"/>
      <c r="D30" s="22"/>
      <c r="E30" s="22"/>
      <c r="F30" s="60">
        <v>49.32</v>
      </c>
      <c r="G30" s="22"/>
      <c r="H30" s="23"/>
      <c r="I30" s="6"/>
      <c r="J30" s="8"/>
      <c r="N30" s="7"/>
      <c r="O30" s="7"/>
      <c r="P30" s="7"/>
      <c r="Q30" s="10"/>
      <c r="R30" s="5"/>
    </row>
    <row r="31" spans="1:18" ht="37.5">
      <c r="A31" s="21"/>
      <c r="B31" s="48" t="s">
        <v>373</v>
      </c>
      <c r="C31" s="22"/>
      <c r="D31" s="22"/>
      <c r="E31" s="22"/>
      <c r="F31" s="60">
        <v>2038</v>
      </c>
      <c r="G31" s="22"/>
      <c r="H31" s="23"/>
      <c r="I31" s="6"/>
      <c r="J31" s="8"/>
      <c r="N31" s="7"/>
      <c r="O31" s="7"/>
      <c r="P31" s="7"/>
      <c r="Q31" s="10"/>
      <c r="R31" s="5"/>
    </row>
    <row r="32" spans="1:18" ht="18.75">
      <c r="A32" s="21"/>
      <c r="B32" s="44" t="s">
        <v>112</v>
      </c>
      <c r="C32" s="22"/>
      <c r="D32" s="22"/>
      <c r="E32" s="22"/>
      <c r="F32" s="60"/>
      <c r="G32" s="22"/>
      <c r="H32" s="23"/>
      <c r="I32" s="6"/>
      <c r="J32" s="8"/>
      <c r="N32" s="7"/>
      <c r="O32" s="7"/>
      <c r="P32" s="7"/>
      <c r="Q32" s="10"/>
      <c r="R32" s="5"/>
    </row>
    <row r="33" spans="1:18" ht="18.75">
      <c r="A33" s="21"/>
      <c r="B33" s="20" t="s">
        <v>113</v>
      </c>
      <c r="C33" s="22"/>
      <c r="D33" s="22"/>
      <c r="E33" s="22"/>
      <c r="F33" s="60">
        <v>726.84</v>
      </c>
      <c r="G33" s="22"/>
      <c r="H33" s="23"/>
      <c r="I33" s="6"/>
      <c r="J33" s="8"/>
      <c r="N33" s="7"/>
      <c r="O33" s="7"/>
      <c r="P33" s="7"/>
      <c r="Q33" s="10"/>
      <c r="R33" s="5"/>
    </row>
    <row r="34" spans="1:24" ht="18.75">
      <c r="A34" s="18"/>
      <c r="B34" s="20" t="s">
        <v>11</v>
      </c>
      <c r="C34" s="19">
        <f>SUM(C13:C31)</f>
        <v>8.75</v>
      </c>
      <c r="D34" s="19">
        <f>SUM(D13:D31)</f>
        <v>9.16</v>
      </c>
      <c r="E34" s="22">
        <f>SUM(E13:E31)</f>
        <v>76070.934</v>
      </c>
      <c r="F34" s="22">
        <f>F13+F14+F15+F16+F17+F18</f>
        <v>54787.742</v>
      </c>
      <c r="G34" s="22">
        <f>G13+G14+G15+G16+G17+G18</f>
        <v>79681.224</v>
      </c>
      <c r="H34" s="23">
        <f>1.04993597951*C34</f>
        <v>9.186939820712501</v>
      </c>
      <c r="I34" s="6">
        <f>1.12035851472*C34</f>
        <v>9.8031370038</v>
      </c>
      <c r="J34" s="8">
        <f>J18</f>
        <v>707.9</v>
      </c>
      <c r="N34" s="7"/>
      <c r="Q34" s="10"/>
      <c r="R34" s="5">
        <f>SUM(R13:R31)</f>
        <v>8.75</v>
      </c>
      <c r="S34" s="5">
        <f>SUM(S13:S31)</f>
        <v>9.16</v>
      </c>
      <c r="T34" s="5"/>
      <c r="U34" s="5"/>
      <c r="V34" s="5">
        <f>SUM(V13:V31)</f>
        <v>37164.75</v>
      </c>
      <c r="W34" s="5">
        <f>SUM(W13:W31)</f>
        <v>38906.183999999994</v>
      </c>
      <c r="X34" s="5">
        <f>SUM(X13:X31)</f>
        <v>76070.93400000001</v>
      </c>
    </row>
    <row r="35" spans="1:41" ht="19.5" customHeight="1">
      <c r="A35" s="18">
        <v>5</v>
      </c>
      <c r="B35" s="25" t="s">
        <v>22</v>
      </c>
      <c r="C35" s="57">
        <v>1.47</v>
      </c>
      <c r="D35" s="57">
        <v>1.58</v>
      </c>
      <c r="E35" s="22">
        <f>6*AM35*AN35</f>
        <v>12954.569999999998</v>
      </c>
      <c r="F35" s="60">
        <f>E35</f>
        <v>12954.569999999998</v>
      </c>
      <c r="G35" s="22">
        <f>AO35*6*AM35</f>
        <v>14568.582</v>
      </c>
      <c r="H35" s="56" t="e">
        <f>#REF!</f>
        <v>#REF!</v>
      </c>
      <c r="I35" s="5">
        <f>C35+D35</f>
        <v>3.05</v>
      </c>
      <c r="J35" s="46">
        <v>3.43</v>
      </c>
      <c r="K35">
        <v>10</v>
      </c>
      <c r="L35">
        <v>2</v>
      </c>
      <c r="N35" s="7">
        <f>C35*J35*K35</f>
        <v>50.42100000000001</v>
      </c>
      <c r="O35" s="7" t="e">
        <f>#REF!*J35*L35</f>
        <v>#REF!</v>
      </c>
      <c r="P35" s="7" t="e">
        <f>SUM(N35:O35)</f>
        <v>#REF!</v>
      </c>
      <c r="Q35" s="9"/>
      <c r="R35" s="5">
        <v>1.47</v>
      </c>
      <c r="S35">
        <v>1.58</v>
      </c>
      <c r="T35">
        <v>6</v>
      </c>
      <c r="U35">
        <v>6</v>
      </c>
      <c r="V35">
        <f>R35*J35*T35</f>
        <v>30.2526</v>
      </c>
      <c r="W35">
        <f>S35*U35*J35</f>
        <v>32.516400000000004</v>
      </c>
      <c r="X35">
        <f>SUM(V35:W35)</f>
        <v>62.769000000000005</v>
      </c>
      <c r="AC35" t="e">
        <f>#REF!</f>
        <v>#REF!</v>
      </c>
      <c r="AD35" s="56">
        <f>AD3</f>
        <v>0</v>
      </c>
      <c r="AE35" s="56">
        <v>3.05</v>
      </c>
      <c r="AF35">
        <v>3.43</v>
      </c>
      <c r="AG35" t="e">
        <f>#REF!</f>
        <v>#REF!</v>
      </c>
      <c r="AH35">
        <v>3.05</v>
      </c>
      <c r="AI35">
        <v>3.43</v>
      </c>
      <c r="AM35">
        <f>AM18</f>
        <v>707.9</v>
      </c>
      <c r="AN35">
        <v>3.05</v>
      </c>
      <c r="AO35">
        <v>3.43</v>
      </c>
    </row>
    <row r="36" spans="1:17" ht="18.75">
      <c r="A36" s="16"/>
      <c r="B36" s="26"/>
      <c r="C36" s="16"/>
      <c r="D36" s="16"/>
      <c r="E36" s="16"/>
      <c r="F36" s="16"/>
      <c r="G36" s="16"/>
      <c r="H36" s="16"/>
      <c r="Q36" s="10"/>
    </row>
    <row r="37" spans="1:17" ht="18.75">
      <c r="A37" s="90" t="s">
        <v>75</v>
      </c>
      <c r="B37" s="90"/>
      <c r="C37" s="110">
        <v>129789.67</v>
      </c>
      <c r="D37" s="110"/>
      <c r="E37" s="12" t="s">
        <v>13</v>
      </c>
      <c r="F37" s="16"/>
      <c r="G37" s="16"/>
      <c r="H37" s="16"/>
      <c r="Q37" s="10"/>
    </row>
    <row r="38" spans="1:17" ht="18.75">
      <c r="A38" s="90" t="s">
        <v>76</v>
      </c>
      <c r="B38" s="90"/>
      <c r="C38" s="110">
        <v>143878.31</v>
      </c>
      <c r="D38" s="110"/>
      <c r="E38" s="12" t="s">
        <v>13</v>
      </c>
      <c r="F38" s="16"/>
      <c r="G38" s="16"/>
      <c r="H38" s="16"/>
      <c r="Q38" s="10"/>
    </row>
    <row r="39" spans="1:8" ht="18.75">
      <c r="A39" s="105" t="s">
        <v>12</v>
      </c>
      <c r="B39" s="105"/>
      <c r="C39" s="105"/>
      <c r="D39" s="105"/>
      <c r="E39" s="105"/>
      <c r="F39" s="105"/>
      <c r="G39" s="105"/>
      <c r="H39" s="16"/>
    </row>
    <row r="40" spans="1:8" ht="18.75" customHeight="1" hidden="1">
      <c r="A40" s="106" t="s">
        <v>29</v>
      </c>
      <c r="B40" s="106"/>
      <c r="C40" s="11" t="e">
        <f>C37-#REF!</f>
        <v>#REF!</v>
      </c>
      <c r="D40" s="16" t="s">
        <v>13</v>
      </c>
      <c r="E40" s="16"/>
      <c r="F40" s="16"/>
      <c r="G40" s="16"/>
      <c r="H40" s="16"/>
    </row>
    <row r="41" spans="1:8" ht="18.75" customHeight="1" hidden="1">
      <c r="A41" s="106" t="s">
        <v>31</v>
      </c>
      <c r="B41" s="106"/>
      <c r="C41" s="51">
        <f>E34-F34</f>
        <v>21283.191999999995</v>
      </c>
      <c r="D41" s="52" t="str">
        <f>D40</f>
        <v>рублей</v>
      </c>
      <c r="E41" s="32"/>
      <c r="F41" s="32"/>
      <c r="G41" s="32"/>
      <c r="H41" s="16"/>
    </row>
    <row r="42" spans="1:8" ht="18.75">
      <c r="A42" s="14"/>
      <c r="B42" s="16"/>
      <c r="C42" s="16"/>
      <c r="D42" s="16"/>
      <c r="E42" s="16"/>
      <c r="F42" s="16"/>
      <c r="G42" s="16"/>
      <c r="H42" s="16"/>
    </row>
    <row r="43" spans="1:8" ht="12.75">
      <c r="A43" s="32"/>
      <c r="B43" s="33"/>
      <c r="C43" s="33"/>
      <c r="D43" s="33"/>
      <c r="E43" s="33"/>
      <c r="F43" s="33"/>
      <c r="G43" s="33"/>
      <c r="H43" s="33"/>
    </row>
    <row r="44" spans="1:8" ht="12.75">
      <c r="A44" s="32"/>
      <c r="B44" s="32"/>
      <c r="C44" s="32"/>
      <c r="D44" s="32"/>
      <c r="E44" s="32"/>
      <c r="F44" s="32"/>
      <c r="G44" s="32"/>
      <c r="H44" s="32"/>
    </row>
    <row r="45" spans="1:8" ht="12.75">
      <c r="A45" s="32"/>
      <c r="B45" s="32"/>
      <c r="C45" s="32"/>
      <c r="D45" s="32"/>
      <c r="E45" s="32"/>
      <c r="F45" s="32"/>
      <c r="G45" s="32"/>
      <c r="H45" s="32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32"/>
      <c r="B47" s="32"/>
      <c r="C47" s="32"/>
      <c r="D47" s="32"/>
      <c r="E47" s="32"/>
      <c r="F47" s="32"/>
      <c r="G47" s="32"/>
      <c r="H47" s="32"/>
    </row>
    <row r="48" spans="1:8" ht="12.75">
      <c r="A48" s="32"/>
      <c r="B48" s="32"/>
      <c r="C48" s="32"/>
      <c r="D48" s="32"/>
      <c r="E48" s="32"/>
      <c r="F48" s="32"/>
      <c r="G48" s="32"/>
      <c r="H48" s="32"/>
    </row>
    <row r="49" spans="1:8" ht="12.75">
      <c r="A49" s="32"/>
      <c r="B49" s="32"/>
      <c r="C49" s="32"/>
      <c r="D49" s="32"/>
      <c r="E49" s="32"/>
      <c r="F49" s="32"/>
      <c r="G49" s="32"/>
      <c r="H49" s="32"/>
    </row>
    <row r="50" spans="1:8" ht="12.75">
      <c r="A50" s="32"/>
      <c r="B50" s="32"/>
      <c r="C50" s="32"/>
      <c r="D50" s="32"/>
      <c r="E50" s="32"/>
      <c r="F50" s="32"/>
      <c r="G50" s="32"/>
      <c r="H50" s="32"/>
    </row>
    <row r="51" spans="1:8" ht="12.75">
      <c r="A51" s="32"/>
      <c r="B51" s="32"/>
      <c r="C51" s="32"/>
      <c r="D51" s="32"/>
      <c r="E51" s="32"/>
      <c r="F51" s="32"/>
      <c r="G51" s="32"/>
      <c r="H51" s="32"/>
    </row>
    <row r="52" spans="1:8" ht="12.75">
      <c r="A52" s="32"/>
      <c r="B52" s="32"/>
      <c r="C52" s="32"/>
      <c r="D52" s="32"/>
      <c r="E52" s="32"/>
      <c r="F52" s="32"/>
      <c r="G52" s="32"/>
      <c r="H52" s="32"/>
    </row>
    <row r="53" spans="1:8" ht="12.75">
      <c r="A53" s="32"/>
      <c r="B53" s="32"/>
      <c r="C53" s="32"/>
      <c r="D53" s="32"/>
      <c r="E53" s="32"/>
      <c r="F53" s="32"/>
      <c r="G53" s="32"/>
      <c r="H53" s="32"/>
    </row>
    <row r="54" spans="1:8" ht="12.75">
      <c r="A54" s="32"/>
      <c r="B54" s="32"/>
      <c r="C54" s="32"/>
      <c r="D54" s="32"/>
      <c r="E54" s="32"/>
      <c r="F54" s="32"/>
      <c r="G54" s="32"/>
      <c r="H54" s="32"/>
    </row>
    <row r="55" spans="1:8" ht="12.75">
      <c r="A55" s="32"/>
      <c r="B55" s="32"/>
      <c r="C55" s="32"/>
      <c r="D55" s="32"/>
      <c r="E55" s="32"/>
      <c r="F55" s="32"/>
      <c r="G55" s="32"/>
      <c r="H55" s="32"/>
    </row>
    <row r="56" spans="1:8" ht="12.75">
      <c r="A56" s="32"/>
      <c r="B56" s="32"/>
      <c r="C56" s="32"/>
      <c r="D56" s="32"/>
      <c r="E56" s="32"/>
      <c r="F56" s="32"/>
      <c r="G56" s="32"/>
      <c r="H56" s="32"/>
    </row>
    <row r="57" spans="1:8" ht="12.75">
      <c r="A57" s="32"/>
      <c r="B57" s="32"/>
      <c r="C57" s="32"/>
      <c r="D57" s="32"/>
      <c r="E57" s="32"/>
      <c r="F57" s="32"/>
      <c r="G57" s="32"/>
      <c r="H57" s="32"/>
    </row>
    <row r="58" spans="1:8" ht="12.75">
      <c r="A58" s="32"/>
      <c r="B58" s="32"/>
      <c r="C58" s="32"/>
      <c r="D58" s="32"/>
      <c r="E58" s="32"/>
      <c r="F58" s="32"/>
      <c r="G58" s="32"/>
      <c r="H58" s="32"/>
    </row>
    <row r="59" spans="1:8" ht="12.75">
      <c r="A59" s="32"/>
      <c r="B59" s="32"/>
      <c r="C59" s="32"/>
      <c r="D59" s="32"/>
      <c r="E59" s="32"/>
      <c r="F59" s="32"/>
      <c r="G59" s="32"/>
      <c r="H59" s="32"/>
    </row>
    <row r="60" spans="1:8" ht="12.75">
      <c r="A60" s="32"/>
      <c r="B60" s="32"/>
      <c r="C60" s="32"/>
      <c r="D60" s="32"/>
      <c r="E60" s="32"/>
      <c r="F60" s="32"/>
      <c r="G60" s="32"/>
      <c r="H60" s="32"/>
    </row>
    <row r="61" spans="1:8" ht="12.75">
      <c r="A61" s="32"/>
      <c r="B61" s="32"/>
      <c r="C61" s="32"/>
      <c r="D61" s="32"/>
      <c r="E61" s="32"/>
      <c r="F61" s="32"/>
      <c r="G61" s="32"/>
      <c r="H61" s="32"/>
    </row>
    <row r="62" spans="1:8" ht="12.75">
      <c r="A62" s="32"/>
      <c r="B62" s="32"/>
      <c r="C62" s="32"/>
      <c r="D62" s="32"/>
      <c r="E62" s="32"/>
      <c r="F62" s="32"/>
      <c r="G62" s="32"/>
      <c r="H62" s="32"/>
    </row>
    <row r="63" spans="1:8" ht="12.75">
      <c r="A63" s="32"/>
      <c r="B63" s="32"/>
      <c r="C63" s="32"/>
      <c r="D63" s="32"/>
      <c r="E63" s="32"/>
      <c r="F63" s="32"/>
      <c r="G63" s="32"/>
      <c r="H63" s="32"/>
    </row>
    <row r="64" spans="1:8" ht="12.75">
      <c r="A64" s="32"/>
      <c r="B64" s="32"/>
      <c r="C64" s="32"/>
      <c r="D64" s="32"/>
      <c r="E64" s="32"/>
      <c r="F64" s="32"/>
      <c r="G64" s="32"/>
      <c r="H64" s="32"/>
    </row>
    <row r="65" spans="1:8" ht="12.75">
      <c r="A65" s="32"/>
      <c r="B65" s="32"/>
      <c r="C65" s="32"/>
      <c r="D65" s="32"/>
      <c r="E65" s="32"/>
      <c r="F65" s="32"/>
      <c r="G65" s="32"/>
      <c r="H65" s="32"/>
    </row>
    <row r="66" spans="1:8" ht="12.75">
      <c r="A66" s="32"/>
      <c r="B66" s="32"/>
      <c r="C66" s="32"/>
      <c r="D66" s="32"/>
      <c r="E66" s="32"/>
      <c r="F66" s="32"/>
      <c r="G66" s="32"/>
      <c r="H66" s="32"/>
    </row>
    <row r="67" spans="1:8" ht="12.75">
      <c r="A67" s="32"/>
      <c r="B67" s="32"/>
      <c r="C67" s="32"/>
      <c r="D67" s="32"/>
      <c r="E67" s="32"/>
      <c r="F67" s="32"/>
      <c r="G67" s="32"/>
      <c r="H67" s="32"/>
    </row>
    <row r="68" spans="1:8" ht="12.75">
      <c r="A68" s="32"/>
      <c r="B68" s="32"/>
      <c r="C68" s="32"/>
      <c r="D68" s="32"/>
      <c r="E68" s="32"/>
      <c r="F68" s="32"/>
      <c r="G68" s="32"/>
      <c r="H68" s="32"/>
    </row>
    <row r="69" spans="1:8" ht="12.75">
      <c r="A69" s="32"/>
      <c r="B69" s="32"/>
      <c r="C69" s="32"/>
      <c r="D69" s="32"/>
      <c r="E69" s="32"/>
      <c r="F69" s="32"/>
      <c r="G69" s="32"/>
      <c r="H69" s="32"/>
    </row>
    <row r="70" spans="1:8" ht="12.75">
      <c r="A70" s="32"/>
      <c r="B70" s="32"/>
      <c r="C70" s="32"/>
      <c r="D70" s="32"/>
      <c r="E70" s="32"/>
      <c r="F70" s="32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</sheetData>
  <sheetProtection/>
  <mergeCells count="18">
    <mergeCell ref="A41:B41"/>
    <mergeCell ref="J9:Q12"/>
    <mergeCell ref="A40:B40"/>
    <mergeCell ref="C9:D10"/>
    <mergeCell ref="E9:E11"/>
    <mergeCell ref="F9:F11"/>
    <mergeCell ref="R9:X12"/>
    <mergeCell ref="A39:G39"/>
    <mergeCell ref="C38:D38"/>
    <mergeCell ref="A37:B37"/>
    <mergeCell ref="A38:B38"/>
    <mergeCell ref="C37:D37"/>
    <mergeCell ref="A1:G2"/>
    <mergeCell ref="A3:G3"/>
    <mergeCell ref="A4:H5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8" r:id="rId1"/>
  <rowBreaks count="1" manualBreakCount="1">
    <brk id="39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O46"/>
  <sheetViews>
    <sheetView view="pageBreakPreview" zoomScale="75" zoomScaleSheetLayoutView="75" zoomScalePageLayoutView="0" workbookViewId="0" topLeftCell="A20">
      <selection activeCell="AG20" sqref="AG1:AQ16384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1.875" style="0" customWidth="1"/>
    <col min="4" max="4" width="12.1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3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48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724.7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AG13*AH13*6</f>
        <v>9305.148000000001</v>
      </c>
      <c r="F13" s="22">
        <f>E13</f>
        <v>9305.148000000001</v>
      </c>
      <c r="G13" s="22">
        <f aca="true" t="shared" si="1" ref="G13:G18">X13</f>
        <v>9305.148000000001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724.7</v>
      </c>
      <c r="K13">
        <v>6</v>
      </c>
      <c r="L13">
        <v>2</v>
      </c>
      <c r="M13">
        <v>4</v>
      </c>
      <c r="N13" s="7">
        <f aca="true" t="shared" si="4" ref="N13:N18">C13*J13*K13</f>
        <v>4565.610000000001</v>
      </c>
      <c r="O13" s="7" t="e">
        <f>J13*#REF!*L13</f>
        <v>#REF!</v>
      </c>
      <c r="P13" s="7">
        <f aca="true" t="shared" si="5" ref="P13:P18">D13*J13*M13</f>
        <v>3159.6920000000005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4565.610000000001</v>
      </c>
      <c r="W13">
        <f aca="true" t="shared" si="8" ref="W13:W18">U13*S13*J13</f>
        <v>4739.538000000001</v>
      </c>
      <c r="X13">
        <f aca="true" t="shared" si="9" ref="X13:X18">SUM(V13:W13)</f>
        <v>9305.148000000001</v>
      </c>
      <c r="AG13" s="56">
        <f>C7</f>
        <v>724.7</v>
      </c>
      <c r="AH13" s="5">
        <f aca="true" t="shared" si="10" ref="AH13:AH18"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11827.104</v>
      </c>
      <c r="F14" s="22">
        <f>E14</f>
        <v>11827.104</v>
      </c>
      <c r="G14" s="22">
        <f t="shared" si="1"/>
        <v>11827.104000000001</v>
      </c>
      <c r="H14" s="23">
        <f t="shared" si="2"/>
        <v>1.3964148527483002</v>
      </c>
      <c r="I14" s="6">
        <f t="shared" si="3"/>
        <v>1.4900768245776</v>
      </c>
      <c r="J14" s="8">
        <f>J13</f>
        <v>724.7</v>
      </c>
      <c r="K14">
        <v>6</v>
      </c>
      <c r="L14">
        <v>2</v>
      </c>
      <c r="M14">
        <v>4</v>
      </c>
      <c r="N14" s="7">
        <f t="shared" si="4"/>
        <v>5783.106000000001</v>
      </c>
      <c r="O14" s="7" t="e">
        <f>J14*#REF!*L14</f>
        <v>#REF!</v>
      </c>
      <c r="P14" s="7">
        <f t="shared" si="5"/>
        <v>4029.332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5783.106000000001</v>
      </c>
      <c r="W14">
        <f t="shared" si="8"/>
        <v>6043.9980000000005</v>
      </c>
      <c r="X14">
        <f t="shared" si="9"/>
        <v>11827.104000000001</v>
      </c>
      <c r="AG14">
        <f>AG13</f>
        <v>724.7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1217.496</v>
      </c>
      <c r="F15" s="22">
        <f>E15</f>
        <v>1217.496</v>
      </c>
      <c r="G15" s="22">
        <f t="shared" si="1"/>
        <v>565.2660000000001</v>
      </c>
      <c r="H15" s="23">
        <f t="shared" si="2"/>
        <v>0.13649167733630002</v>
      </c>
      <c r="I15" s="6">
        <f t="shared" si="3"/>
        <v>0.14564660691359999</v>
      </c>
      <c r="J15" s="8">
        <f>J14</f>
        <v>724.7</v>
      </c>
      <c r="K15">
        <v>6</v>
      </c>
      <c r="L15">
        <v>2</v>
      </c>
      <c r="M15">
        <v>4</v>
      </c>
      <c r="N15" s="7">
        <f t="shared" si="4"/>
        <v>565.2660000000001</v>
      </c>
      <c r="O15" s="7" t="e">
        <f>J15*#REF!*L15</f>
        <v>#REF!</v>
      </c>
      <c r="P15" s="7">
        <f t="shared" si="5"/>
        <v>434.82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565.2660000000001</v>
      </c>
      <c r="W15">
        <f t="shared" si="8"/>
        <v>0</v>
      </c>
      <c r="X15">
        <f t="shared" si="9"/>
        <v>565.2660000000001</v>
      </c>
      <c r="AG15">
        <f>AG14</f>
        <v>724.7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7000.602000000001</v>
      </c>
      <c r="F16" s="22">
        <f>E16</f>
        <v>7000.602000000001</v>
      </c>
      <c r="G16" s="22">
        <f t="shared" si="1"/>
        <v>7000.602000000001</v>
      </c>
      <c r="H16" s="23">
        <f t="shared" si="2"/>
        <v>0.8294494238129001</v>
      </c>
      <c r="I16" s="6">
        <f t="shared" si="3"/>
        <v>0.8850832266288</v>
      </c>
      <c r="J16" s="8">
        <f>J15</f>
        <v>724.7</v>
      </c>
      <c r="K16">
        <v>6</v>
      </c>
      <c r="L16">
        <v>2</v>
      </c>
      <c r="M16">
        <v>4</v>
      </c>
      <c r="N16" s="7">
        <f t="shared" si="4"/>
        <v>3435.0780000000004</v>
      </c>
      <c r="O16" s="7" t="e">
        <f>J16*#REF!*L16</f>
        <v>#REF!</v>
      </c>
      <c r="P16" s="7">
        <f t="shared" si="5"/>
        <v>2377.016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3435.0780000000004</v>
      </c>
      <c r="W16">
        <f t="shared" si="8"/>
        <v>3565.5240000000003</v>
      </c>
      <c r="X16">
        <f t="shared" si="9"/>
        <v>7000.602000000001</v>
      </c>
      <c r="AG16">
        <f>AG15</f>
        <v>724.7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10783.536</v>
      </c>
      <c r="F17" s="22">
        <f>E17</f>
        <v>10783.536</v>
      </c>
      <c r="G17" s="22">
        <f t="shared" si="1"/>
        <v>10783.536</v>
      </c>
      <c r="H17" s="23">
        <f t="shared" si="2"/>
        <v>1.3019206145924</v>
      </c>
      <c r="I17" s="6">
        <f t="shared" si="3"/>
        <v>1.3892445582528</v>
      </c>
      <c r="J17" s="8">
        <f>J16</f>
        <v>724.7</v>
      </c>
      <c r="K17">
        <v>6</v>
      </c>
      <c r="L17">
        <v>2</v>
      </c>
      <c r="M17">
        <v>4</v>
      </c>
      <c r="N17" s="7">
        <f t="shared" si="4"/>
        <v>5391.768</v>
      </c>
      <c r="O17" s="7" t="e">
        <f>J17*#REF!*L17</f>
        <v>#REF!</v>
      </c>
      <c r="P17" s="7">
        <f t="shared" si="5"/>
        <v>3594.512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5391.768</v>
      </c>
      <c r="W17">
        <f t="shared" si="8"/>
        <v>5391.768</v>
      </c>
      <c r="X17">
        <f t="shared" si="9"/>
        <v>10783.536</v>
      </c>
      <c r="AG17">
        <f>AG16</f>
        <v>724.7</v>
      </c>
      <c r="AH17" s="5">
        <f t="shared" si="10"/>
        <v>2.48</v>
      </c>
      <c r="AI17" s="46">
        <v>1.24</v>
      </c>
    </row>
    <row r="18" spans="1:35" ht="93.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37742.376000000004</v>
      </c>
      <c r="F18" s="60">
        <f>F20+F22+F23+F24+F26+F28+F29+F31+F32+F34+F36</f>
        <v>14249.67</v>
      </c>
      <c r="G18" s="22">
        <f t="shared" si="1"/>
        <v>38394.606</v>
      </c>
      <c r="H18" s="23">
        <f t="shared" si="2"/>
        <v>4.4202304737371</v>
      </c>
      <c r="I18" s="6">
        <f t="shared" si="3"/>
        <v>4.7167093469712</v>
      </c>
      <c r="J18" s="8">
        <f>J17</f>
        <v>724.7</v>
      </c>
      <c r="K18">
        <v>6</v>
      </c>
      <c r="L18">
        <v>2</v>
      </c>
      <c r="M18">
        <v>4</v>
      </c>
      <c r="N18" s="7">
        <f t="shared" si="4"/>
        <v>18305.922</v>
      </c>
      <c r="O18" s="7" t="e">
        <f>J18*#REF!*L18</f>
        <v>#REF!</v>
      </c>
      <c r="P18" s="7">
        <f t="shared" si="5"/>
        <v>12957.636000000002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18305.922</v>
      </c>
      <c r="W18">
        <f t="shared" si="8"/>
        <v>20088.684</v>
      </c>
      <c r="X18">
        <f t="shared" si="9"/>
        <v>38394.606</v>
      </c>
      <c r="AG18">
        <f>AG17</f>
        <v>724.7</v>
      </c>
      <c r="AH18" s="5">
        <f t="shared" si="10"/>
        <v>8.68</v>
      </c>
      <c r="AI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41.25" customHeight="1">
      <c r="A20" s="21"/>
      <c r="B20" s="20" t="s">
        <v>363</v>
      </c>
      <c r="C20" s="22"/>
      <c r="D20" s="22"/>
      <c r="E20" s="22"/>
      <c r="F20" s="60">
        <v>3323.2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4" t="s">
        <v>89</v>
      </c>
      <c r="C21" s="22"/>
      <c r="D21" s="22"/>
      <c r="E21" s="22"/>
      <c r="F21" s="60"/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364</v>
      </c>
      <c r="C22" s="22"/>
      <c r="D22" s="22"/>
      <c r="E22" s="22"/>
      <c r="F22" s="60">
        <v>1676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37.5">
      <c r="A23" s="21"/>
      <c r="B23" s="20" t="s">
        <v>365</v>
      </c>
      <c r="C23" s="22"/>
      <c r="D23" s="22"/>
      <c r="E23" s="22"/>
      <c r="F23" s="60">
        <v>1490.56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366</v>
      </c>
      <c r="C24" s="22"/>
      <c r="D24" s="22"/>
      <c r="E24" s="22"/>
      <c r="F24" s="60">
        <v>447.41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44" t="s">
        <v>104</v>
      </c>
      <c r="C25" s="22"/>
      <c r="D25" s="22"/>
      <c r="E25" s="22"/>
      <c r="F25" s="60"/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37.5">
      <c r="A26" s="21"/>
      <c r="B26" s="20" t="s">
        <v>367</v>
      </c>
      <c r="C26" s="22"/>
      <c r="D26" s="22"/>
      <c r="E26" s="22"/>
      <c r="F26" s="60">
        <v>2105.84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44" t="s">
        <v>105</v>
      </c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20" t="s">
        <v>106</v>
      </c>
      <c r="C28" s="22"/>
      <c r="D28" s="22"/>
      <c r="E28" s="22"/>
      <c r="F28" s="60">
        <v>314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368</v>
      </c>
      <c r="C29" s="22"/>
      <c r="D29" s="22"/>
      <c r="E29" s="22"/>
      <c r="F29" s="60">
        <v>1542.91</v>
      </c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44" t="s">
        <v>107</v>
      </c>
      <c r="C30" s="22"/>
      <c r="D30" s="22"/>
      <c r="E30" s="22"/>
      <c r="F30" s="60"/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21"/>
      <c r="B31" s="20" t="s">
        <v>369</v>
      </c>
      <c r="C31" s="22"/>
      <c r="D31" s="22"/>
      <c r="E31" s="22"/>
      <c r="F31" s="60">
        <v>1011</v>
      </c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20" t="s">
        <v>47</v>
      </c>
      <c r="C32" s="22"/>
      <c r="D32" s="22"/>
      <c r="E32" s="22"/>
      <c r="F32" s="60">
        <v>49.32</v>
      </c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>
      <c r="A33" s="21"/>
      <c r="B33" s="44" t="s">
        <v>110</v>
      </c>
      <c r="C33" s="22"/>
      <c r="D33" s="22"/>
      <c r="E33" s="22"/>
      <c r="F33" s="60"/>
      <c r="G33" s="22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20" t="s">
        <v>370</v>
      </c>
      <c r="C34" s="22"/>
      <c r="D34" s="22"/>
      <c r="E34" s="22"/>
      <c r="F34" s="60">
        <v>1562.59</v>
      </c>
      <c r="G34" s="22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>
      <c r="A35" s="21"/>
      <c r="B35" s="44" t="s">
        <v>112</v>
      </c>
      <c r="C35" s="22"/>
      <c r="D35" s="22"/>
      <c r="E35" s="22"/>
      <c r="F35" s="60"/>
      <c r="G35" s="22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21"/>
      <c r="B36" s="20" t="s">
        <v>196</v>
      </c>
      <c r="C36" s="22"/>
      <c r="D36" s="22"/>
      <c r="E36" s="22"/>
      <c r="F36" s="60">
        <v>726.84</v>
      </c>
      <c r="G36" s="22"/>
      <c r="H36" s="23"/>
      <c r="I36" s="6"/>
      <c r="J36" s="8"/>
      <c r="N36" s="7"/>
      <c r="O36" s="7"/>
      <c r="P36" s="7"/>
      <c r="Q36" s="9"/>
      <c r="R36" s="5"/>
      <c r="S36" s="5"/>
    </row>
    <row r="37" spans="1:24" ht="18.75">
      <c r="A37" s="18"/>
      <c r="B37" s="20" t="s">
        <v>11</v>
      </c>
      <c r="C37" s="19">
        <f>SUM(C13:C23)</f>
        <v>8.75</v>
      </c>
      <c r="D37" s="19">
        <f>SUM(D13:D23)</f>
        <v>9.16</v>
      </c>
      <c r="E37" s="22">
        <f>SUM(E13:E23)</f>
        <v>77876.262</v>
      </c>
      <c r="F37" s="22">
        <f>SUM(F13:F23)</f>
        <v>60873.31599999999</v>
      </c>
      <c r="G37" s="22">
        <f>SUM(G13:G23)</f>
        <v>77876.262</v>
      </c>
      <c r="H37" s="23">
        <f>1.04993597951*C37</f>
        <v>9.186939820712501</v>
      </c>
      <c r="I37" s="6">
        <f>1.12035851472*C37</f>
        <v>9.8031370038</v>
      </c>
      <c r="J37" s="8">
        <f>J18</f>
        <v>724.7</v>
      </c>
      <c r="N37" s="7"/>
      <c r="Q37" s="10"/>
      <c r="R37" s="5">
        <f>SUM(R13:R23)</f>
        <v>8.75</v>
      </c>
      <c r="S37" s="5">
        <f>SUM(S13:S23)</f>
        <v>9.16</v>
      </c>
      <c r="T37" s="5"/>
      <c r="U37" s="5"/>
      <c r="V37" s="5">
        <f>SUM(V13:V23)</f>
        <v>38046.75</v>
      </c>
      <c r="W37" s="5">
        <f>SUM(W13:W23)</f>
        <v>39829.512</v>
      </c>
      <c r="X37" s="5">
        <f>SUM(X13:X23)</f>
        <v>77876.262</v>
      </c>
    </row>
    <row r="38" spans="1:41" ht="19.5" customHeight="1">
      <c r="A38" s="18">
        <v>5</v>
      </c>
      <c r="B38" s="25" t="s">
        <v>22</v>
      </c>
      <c r="C38" s="57">
        <v>1.47</v>
      </c>
      <c r="D38" s="57">
        <v>1.58</v>
      </c>
      <c r="E38" s="22">
        <f>AG38*6*AH38</f>
        <v>13262.010000000002</v>
      </c>
      <c r="F38" s="60">
        <f>E38</f>
        <v>13262.010000000002</v>
      </c>
      <c r="G38" s="22">
        <f>AI38*6*AG38</f>
        <v>14914.326000000003</v>
      </c>
      <c r="H38" s="56" t="e">
        <f>#REF!</f>
        <v>#REF!</v>
      </c>
      <c r="I38" s="5">
        <f>C38+D38</f>
        <v>3.05</v>
      </c>
      <c r="J38" s="46">
        <v>3.43</v>
      </c>
      <c r="K38">
        <v>10</v>
      </c>
      <c r="L38">
        <v>2</v>
      </c>
      <c r="N38" s="7">
        <f>C38*J38*K38</f>
        <v>50.42100000000001</v>
      </c>
      <c r="O38" s="7" t="e">
        <f>#REF!*J38*L38</f>
        <v>#REF!</v>
      </c>
      <c r="P38" s="7" t="e">
        <f>SUM(N38:O38)</f>
        <v>#REF!</v>
      </c>
      <c r="Q38" s="9"/>
      <c r="R38" s="5">
        <v>1.47</v>
      </c>
      <c r="S38">
        <v>1.58</v>
      </c>
      <c r="T38">
        <v>6</v>
      </c>
      <c r="U38">
        <v>6</v>
      </c>
      <c r="V38">
        <f>R38*J38*T38</f>
        <v>30.2526</v>
      </c>
      <c r="W38">
        <f>S38*U38*J38</f>
        <v>32.516400000000004</v>
      </c>
      <c r="X38">
        <f>SUM(V38:W38)</f>
        <v>62.769000000000005</v>
      </c>
      <c r="AC38" t="e">
        <f>#REF!</f>
        <v>#REF!</v>
      </c>
      <c r="AD38" s="56">
        <f>AD6</f>
        <v>0</v>
      </c>
      <c r="AE38" s="56">
        <v>3.05</v>
      </c>
      <c r="AF38">
        <v>3.43</v>
      </c>
      <c r="AG38">
        <f>AG18</f>
        <v>724.7</v>
      </c>
      <c r="AH38">
        <v>3.05</v>
      </c>
      <c r="AI38">
        <v>3.43</v>
      </c>
      <c r="AM38">
        <f>AM21</f>
        <v>0</v>
      </c>
      <c r="AN38">
        <v>3.05</v>
      </c>
      <c r="AO38">
        <v>3.43</v>
      </c>
    </row>
    <row r="39" spans="1:17" ht="18.75">
      <c r="A39" s="16"/>
      <c r="B39" s="26"/>
      <c r="C39" s="16"/>
      <c r="D39" s="16"/>
      <c r="E39" s="16"/>
      <c r="F39" s="16"/>
      <c r="G39" s="16"/>
      <c r="H39" s="16"/>
      <c r="Q39" s="10"/>
    </row>
    <row r="40" spans="1:17" ht="18.75">
      <c r="A40" s="90" t="s">
        <v>75</v>
      </c>
      <c r="B40" s="90"/>
      <c r="C40" s="54">
        <v>59087.32</v>
      </c>
      <c r="D40" s="116" t="s">
        <v>13</v>
      </c>
      <c r="E40" s="116"/>
      <c r="F40" s="16"/>
      <c r="G40" s="16"/>
      <c r="H40" s="16"/>
      <c r="Q40" s="10"/>
    </row>
    <row r="41" spans="1:17" ht="30.75" customHeight="1">
      <c r="A41" s="90" t="s">
        <v>76</v>
      </c>
      <c r="B41" s="90"/>
      <c r="C41" s="54">
        <v>49849.09</v>
      </c>
      <c r="D41" s="116" t="s">
        <v>13</v>
      </c>
      <c r="E41" s="116"/>
      <c r="F41" s="16"/>
      <c r="G41" s="16"/>
      <c r="H41" s="16"/>
      <c r="Q41" s="10"/>
    </row>
    <row r="42" spans="1:8" ht="18.75">
      <c r="A42" s="105" t="s">
        <v>12</v>
      </c>
      <c r="B42" s="105"/>
      <c r="C42" s="105"/>
      <c r="D42" s="105"/>
      <c r="E42" s="105"/>
      <c r="F42" s="105"/>
      <c r="G42" s="105"/>
      <c r="H42" s="16"/>
    </row>
    <row r="43" spans="1:8" ht="18.75" customHeight="1" hidden="1">
      <c r="A43" s="106" t="s">
        <v>29</v>
      </c>
      <c r="B43" s="106"/>
      <c r="C43" s="11" t="e">
        <f>C40-#REF!</f>
        <v>#REF!</v>
      </c>
      <c r="D43" s="16" t="s">
        <v>13</v>
      </c>
      <c r="E43" s="16"/>
      <c r="F43" s="16"/>
      <c r="G43" s="16"/>
      <c r="H43" s="16"/>
    </row>
    <row r="44" spans="1:8" ht="18.75" customHeight="1" hidden="1">
      <c r="A44" s="106" t="s">
        <v>31</v>
      </c>
      <c r="B44" s="106"/>
      <c r="C44" s="51">
        <f>E37-F37</f>
        <v>17002.94600000001</v>
      </c>
      <c r="D44" s="52" t="str">
        <f>D43</f>
        <v>рублей</v>
      </c>
      <c r="H44" s="3"/>
    </row>
    <row r="45" spans="1:8" ht="18.75">
      <c r="A45" s="4"/>
      <c r="B45" s="3"/>
      <c r="C45" s="3"/>
      <c r="D45" s="3"/>
      <c r="E45" s="3"/>
      <c r="F45" s="3"/>
      <c r="G45" s="3"/>
      <c r="H45" s="3"/>
    </row>
    <row r="46" spans="2:8" ht="12.75">
      <c r="B46" s="1"/>
      <c r="C46" s="1"/>
      <c r="D46" s="1"/>
      <c r="E46" s="1"/>
      <c r="F46" s="1"/>
      <c r="G46" s="1"/>
      <c r="H46" s="1"/>
    </row>
  </sheetData>
  <sheetProtection/>
  <mergeCells count="18">
    <mergeCell ref="A44:B44"/>
    <mergeCell ref="J9:Q12"/>
    <mergeCell ref="A43:B43"/>
    <mergeCell ref="R9:X12"/>
    <mergeCell ref="A42:G42"/>
    <mergeCell ref="C9:D10"/>
    <mergeCell ref="D40:E40"/>
    <mergeCell ref="D41:E41"/>
    <mergeCell ref="A40:B40"/>
    <mergeCell ref="A41:B41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65"/>
  <sheetViews>
    <sheetView view="pageBreakPreview" zoomScale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8.25390625" style="0" bestFit="1" customWidth="1"/>
    <col min="2" max="2" width="50.625" style="0" customWidth="1"/>
    <col min="3" max="3" width="11.00390625" style="0" customWidth="1"/>
    <col min="4" max="4" width="11.3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54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71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391.6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9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AK13*6*AL13</f>
        <v>5028.144000000001</v>
      </c>
      <c r="F13" s="22">
        <f>E13</f>
        <v>5028.144000000001</v>
      </c>
      <c r="G13" s="22">
        <f aca="true" t="shared" si="1" ref="G13:G18">AK13*12*AM13</f>
        <v>5310.0960000000005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391.6</v>
      </c>
      <c r="K13">
        <v>6</v>
      </c>
      <c r="L13">
        <v>2</v>
      </c>
      <c r="M13">
        <v>4</v>
      </c>
      <c r="N13" s="7">
        <f aca="true" t="shared" si="4" ref="N13:N18">C13*J13*K13</f>
        <v>2467.0800000000004</v>
      </c>
      <c r="O13" s="7" t="e">
        <f>J13*#REF!*L13</f>
        <v>#REF!</v>
      </c>
      <c r="P13" s="7">
        <f aca="true" t="shared" si="5" ref="P13:P18">D13*J13*M13</f>
        <v>1707.3760000000002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2467.0800000000004</v>
      </c>
      <c r="W13">
        <f aca="true" t="shared" si="8" ref="W13:W18">U13*S13*J13</f>
        <v>2561.0640000000003</v>
      </c>
      <c r="X13">
        <f aca="true" t="shared" si="9" ref="X13:X18">SUM(V13:W13)</f>
        <v>5028.144</v>
      </c>
      <c r="AK13" s="56">
        <f>C7</f>
        <v>391.6</v>
      </c>
      <c r="AL13" s="5">
        <f aca="true" t="shared" si="10" ref="AL13:AL18">C13+D13</f>
        <v>2.14</v>
      </c>
      <c r="AM13" s="46">
        <v>1.13</v>
      </c>
    </row>
    <row r="14" spans="1:39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6390.912</v>
      </c>
      <c r="F14" s="22">
        <f>E14</f>
        <v>6390.912</v>
      </c>
      <c r="G14" s="22">
        <f t="shared" si="1"/>
        <v>6813.840000000001</v>
      </c>
      <c r="H14" s="23">
        <f t="shared" si="2"/>
        <v>1.3964148527483002</v>
      </c>
      <c r="I14" s="6">
        <f t="shared" si="3"/>
        <v>1.4900768245776</v>
      </c>
      <c r="J14" s="8">
        <f>J13</f>
        <v>391.6</v>
      </c>
      <c r="K14">
        <v>6</v>
      </c>
      <c r="L14">
        <v>2</v>
      </c>
      <c r="M14">
        <v>4</v>
      </c>
      <c r="N14" s="7">
        <f t="shared" si="4"/>
        <v>3124.9680000000008</v>
      </c>
      <c r="O14" s="7" t="e">
        <f>J14*#REF!*L14</f>
        <v>#REF!</v>
      </c>
      <c r="P14" s="7">
        <f t="shared" si="5"/>
        <v>2177.296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3124.9680000000008</v>
      </c>
      <c r="W14">
        <f t="shared" si="8"/>
        <v>3265.944</v>
      </c>
      <c r="X14">
        <f t="shared" si="9"/>
        <v>6390.912</v>
      </c>
      <c r="AK14">
        <f>AK13</f>
        <v>391.6</v>
      </c>
      <c r="AL14" s="5">
        <f t="shared" si="10"/>
        <v>2.7199999999999998</v>
      </c>
      <c r="AM14" s="46">
        <v>1.45</v>
      </c>
    </row>
    <row r="15" spans="1:39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657.8880000000001</v>
      </c>
      <c r="F15" s="22">
        <f>E15</f>
        <v>657.8880000000001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391.6</v>
      </c>
      <c r="K15">
        <v>6</v>
      </c>
      <c r="L15">
        <v>2</v>
      </c>
      <c r="M15">
        <v>4</v>
      </c>
      <c r="N15" s="7">
        <f t="shared" si="4"/>
        <v>305.448</v>
      </c>
      <c r="O15" s="7" t="e">
        <f>J15*#REF!*L15</f>
        <v>#REF!</v>
      </c>
      <c r="P15" s="7">
        <f t="shared" si="5"/>
        <v>234.96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305.448</v>
      </c>
      <c r="W15">
        <f t="shared" si="8"/>
        <v>0</v>
      </c>
      <c r="X15">
        <f t="shared" si="9"/>
        <v>305.448</v>
      </c>
      <c r="AK15">
        <f>AK14</f>
        <v>391.6</v>
      </c>
      <c r="AL15" s="5">
        <f t="shared" si="10"/>
        <v>0.28</v>
      </c>
      <c r="AM15" s="46">
        <v>0</v>
      </c>
    </row>
    <row r="16" spans="1:39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3782.856</v>
      </c>
      <c r="F16" s="22">
        <f>E16</f>
        <v>3782.856</v>
      </c>
      <c r="G16" s="22">
        <f t="shared" si="1"/>
        <v>3853.3440000000005</v>
      </c>
      <c r="H16" s="23">
        <f t="shared" si="2"/>
        <v>0.8294494238129001</v>
      </c>
      <c r="I16" s="6">
        <f t="shared" si="3"/>
        <v>0.8850832266288</v>
      </c>
      <c r="J16" s="8">
        <f>J15</f>
        <v>391.6</v>
      </c>
      <c r="K16">
        <v>6</v>
      </c>
      <c r="L16">
        <v>2</v>
      </c>
      <c r="M16">
        <v>4</v>
      </c>
      <c r="N16" s="7">
        <f t="shared" si="4"/>
        <v>1856.1840000000002</v>
      </c>
      <c r="O16" s="7" t="e">
        <f>J16*#REF!*L16</f>
        <v>#REF!</v>
      </c>
      <c r="P16" s="7">
        <f t="shared" si="5"/>
        <v>1284.448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1856.1840000000002</v>
      </c>
      <c r="W16">
        <f t="shared" si="8"/>
        <v>1926.672</v>
      </c>
      <c r="X16">
        <f t="shared" si="9"/>
        <v>3782.856</v>
      </c>
      <c r="AK16">
        <f>AK15</f>
        <v>391.6</v>
      </c>
      <c r="AL16" s="5">
        <f t="shared" si="10"/>
        <v>1.6099999999999999</v>
      </c>
      <c r="AM16" s="46">
        <v>0.82</v>
      </c>
    </row>
    <row r="17" spans="1:39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5827.008000000001</v>
      </c>
      <c r="F17" s="22">
        <f>E17</f>
        <v>5827.008000000001</v>
      </c>
      <c r="G17" s="22">
        <f t="shared" si="1"/>
        <v>5827.008000000001</v>
      </c>
      <c r="H17" s="23">
        <f t="shared" si="2"/>
        <v>1.3019206145924</v>
      </c>
      <c r="I17" s="6">
        <f t="shared" si="3"/>
        <v>1.3892445582528</v>
      </c>
      <c r="J17" s="8">
        <f>J16</f>
        <v>391.6</v>
      </c>
      <c r="K17">
        <v>6</v>
      </c>
      <c r="L17">
        <v>2</v>
      </c>
      <c r="M17">
        <v>4</v>
      </c>
      <c r="N17" s="7">
        <f t="shared" si="4"/>
        <v>2913.504</v>
      </c>
      <c r="O17" s="7" t="e">
        <f>J17*#REF!*L17</f>
        <v>#REF!</v>
      </c>
      <c r="P17" s="7">
        <f t="shared" si="5"/>
        <v>1942.336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2913.504</v>
      </c>
      <c r="W17">
        <f t="shared" si="8"/>
        <v>2913.504</v>
      </c>
      <c r="X17">
        <f t="shared" si="9"/>
        <v>5827.008</v>
      </c>
      <c r="AK17">
        <f>AK16</f>
        <v>391.6</v>
      </c>
      <c r="AL17" s="5">
        <f t="shared" si="10"/>
        <v>2.48</v>
      </c>
      <c r="AM17" s="46">
        <v>1.24</v>
      </c>
    </row>
    <row r="18" spans="1:39" ht="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20394.528000000002</v>
      </c>
      <c r="F18" s="60">
        <f>F20+F21+F23+F25+F27+F29+F30+F32+F34</f>
        <v>61390.06</v>
      </c>
      <c r="G18" s="22">
        <f t="shared" si="1"/>
        <v>22274.208000000006</v>
      </c>
      <c r="H18" s="23">
        <f t="shared" si="2"/>
        <v>4.4202304737371</v>
      </c>
      <c r="I18" s="6">
        <f t="shared" si="3"/>
        <v>4.7167093469712</v>
      </c>
      <c r="J18" s="8">
        <f>J17</f>
        <v>391.6</v>
      </c>
      <c r="K18">
        <v>6</v>
      </c>
      <c r="L18">
        <v>2</v>
      </c>
      <c r="M18">
        <v>4</v>
      </c>
      <c r="N18" s="7">
        <f t="shared" si="4"/>
        <v>9891.816</v>
      </c>
      <c r="O18" s="7" t="e">
        <f>J18*#REF!*L18</f>
        <v>#REF!</v>
      </c>
      <c r="P18" s="7">
        <f t="shared" si="5"/>
        <v>7001.808000000002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9891.816</v>
      </c>
      <c r="W18">
        <f t="shared" si="8"/>
        <v>10855.152</v>
      </c>
      <c r="X18">
        <f t="shared" si="9"/>
        <v>20746.968</v>
      </c>
      <c r="AK18">
        <f>AK17</f>
        <v>391.6</v>
      </c>
      <c r="AL18" s="5">
        <f t="shared" si="10"/>
        <v>8.68</v>
      </c>
      <c r="AM18" s="46">
        <v>4.74</v>
      </c>
    </row>
    <row r="19" spans="1:19" ht="18.75">
      <c r="A19" s="21"/>
      <c r="B19" s="44" t="s">
        <v>80</v>
      </c>
      <c r="C19" s="22"/>
      <c r="D19" s="22"/>
      <c r="E19" s="22"/>
      <c r="F19" s="22" t="s">
        <v>289</v>
      </c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42" customHeight="1">
      <c r="A20" s="21"/>
      <c r="B20" s="20" t="s">
        <v>358</v>
      </c>
      <c r="C20" s="22"/>
      <c r="D20" s="22"/>
      <c r="E20" s="22"/>
      <c r="F20" s="60">
        <v>6646.4</v>
      </c>
      <c r="G20" s="60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359</v>
      </c>
      <c r="C21" s="22"/>
      <c r="D21" s="22"/>
      <c r="E21" s="22"/>
      <c r="F21" s="60">
        <v>23736.62</v>
      </c>
      <c r="G21" s="60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44" t="s">
        <v>86</v>
      </c>
      <c r="C22" s="22"/>
      <c r="D22" s="22"/>
      <c r="E22" s="22"/>
      <c r="F22" s="60" t="s">
        <v>92</v>
      </c>
      <c r="G22" s="60"/>
      <c r="H22" s="23"/>
      <c r="I22" s="6"/>
      <c r="J22" s="8"/>
      <c r="N22" s="7"/>
      <c r="O22" s="7"/>
      <c r="P22" s="7"/>
      <c r="Q22" s="9"/>
      <c r="R22" s="5"/>
      <c r="S22" s="5"/>
    </row>
    <row r="23" spans="1:19" ht="44.25" customHeight="1">
      <c r="A23" s="21"/>
      <c r="B23" s="20" t="s">
        <v>224</v>
      </c>
      <c r="C23" s="22"/>
      <c r="D23" s="22"/>
      <c r="E23" s="22"/>
      <c r="F23" s="60">
        <v>3538.21</v>
      </c>
      <c r="G23" s="60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44" t="s">
        <v>89</v>
      </c>
      <c r="C24" s="22"/>
      <c r="D24" s="22"/>
      <c r="E24" s="22"/>
      <c r="F24" s="60" t="s">
        <v>95</v>
      </c>
      <c r="G24" s="60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360</v>
      </c>
      <c r="C25" s="22"/>
      <c r="D25" s="22"/>
      <c r="E25" s="22"/>
      <c r="F25" s="60">
        <v>50.01</v>
      </c>
      <c r="G25" s="60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44" t="s">
        <v>105</v>
      </c>
      <c r="C26" s="22"/>
      <c r="D26" s="22"/>
      <c r="E26" s="22"/>
      <c r="F26" s="60" t="s">
        <v>97</v>
      </c>
      <c r="G26" s="60"/>
      <c r="H26" s="23"/>
      <c r="I26" s="6"/>
      <c r="J26" s="8"/>
      <c r="N26" s="7"/>
      <c r="O26" s="7"/>
      <c r="P26" s="7"/>
      <c r="Q26" s="9"/>
      <c r="R26" s="5"/>
      <c r="S26" s="5"/>
    </row>
    <row r="27" spans="1:19" ht="37.5">
      <c r="A27" s="21"/>
      <c r="B27" s="20" t="s">
        <v>361</v>
      </c>
      <c r="C27" s="22"/>
      <c r="D27" s="22"/>
      <c r="E27" s="22"/>
      <c r="F27" s="60">
        <v>2006</v>
      </c>
      <c r="G27" s="60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44" t="s">
        <v>107</v>
      </c>
      <c r="C28" s="22"/>
      <c r="D28" s="22"/>
      <c r="E28" s="22"/>
      <c r="F28" s="60" t="s">
        <v>98</v>
      </c>
      <c r="G28" s="60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360</v>
      </c>
      <c r="C29" s="22"/>
      <c r="D29" s="22"/>
      <c r="E29" s="22"/>
      <c r="F29" s="60">
        <v>49.32</v>
      </c>
      <c r="G29" s="60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20" t="s">
        <v>203</v>
      </c>
      <c r="C30" s="22"/>
      <c r="D30" s="22"/>
      <c r="E30" s="22"/>
      <c r="F30" s="60">
        <v>734</v>
      </c>
      <c r="G30" s="60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21"/>
      <c r="B31" s="44" t="s">
        <v>110</v>
      </c>
      <c r="C31" s="22"/>
      <c r="D31" s="22"/>
      <c r="E31" s="22"/>
      <c r="F31" s="60" t="s">
        <v>99</v>
      </c>
      <c r="G31" s="60"/>
      <c r="H31" s="23"/>
      <c r="I31" s="6"/>
      <c r="J31" s="8"/>
      <c r="N31" s="7"/>
      <c r="O31" s="7"/>
      <c r="P31" s="7"/>
      <c r="Q31" s="9"/>
      <c r="R31" s="5"/>
      <c r="S31" s="5"/>
    </row>
    <row r="32" spans="1:19" ht="56.25">
      <c r="A32" s="21"/>
      <c r="B32" s="20" t="s">
        <v>362</v>
      </c>
      <c r="C32" s="22"/>
      <c r="D32" s="22"/>
      <c r="E32" s="22"/>
      <c r="F32" s="60">
        <v>23902.66</v>
      </c>
      <c r="G32" s="60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>
      <c r="A33" s="21"/>
      <c r="B33" s="44" t="s">
        <v>112</v>
      </c>
      <c r="C33" s="22"/>
      <c r="D33" s="22"/>
      <c r="E33" s="22"/>
      <c r="F33" s="60" t="s">
        <v>100</v>
      </c>
      <c r="G33" s="60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20" t="s">
        <v>113</v>
      </c>
      <c r="C34" s="22"/>
      <c r="D34" s="22"/>
      <c r="E34" s="22"/>
      <c r="F34" s="60">
        <v>726.84</v>
      </c>
      <c r="G34" s="60"/>
      <c r="H34" s="23"/>
      <c r="I34" s="6"/>
      <c r="J34" s="8"/>
      <c r="N34" s="7"/>
      <c r="O34" s="7"/>
      <c r="P34" s="7"/>
      <c r="Q34" s="9"/>
      <c r="R34" s="5"/>
      <c r="S34" s="5"/>
    </row>
    <row r="35" spans="1:24" ht="18.75">
      <c r="A35" s="18"/>
      <c r="B35" s="20" t="s">
        <v>11</v>
      </c>
      <c r="C35" s="19">
        <f>SUM(C13:C30)</f>
        <v>8.75</v>
      </c>
      <c r="D35" s="19">
        <f>SUM(D13:D30)</f>
        <v>9.16</v>
      </c>
      <c r="E35" s="22">
        <f>SUM(E13:E30)</f>
        <v>42081.336</v>
      </c>
      <c r="F35" s="22">
        <f>SUM(F13:F30)</f>
        <v>119837.428</v>
      </c>
      <c r="G35" s="22">
        <f>SUM(G13:G30)</f>
        <v>44078.496000000014</v>
      </c>
      <c r="H35" s="23">
        <f>1.04993597951*C35</f>
        <v>9.186939820712501</v>
      </c>
      <c r="I35" s="6">
        <f>1.12035851472*C35</f>
        <v>9.8031370038</v>
      </c>
      <c r="J35" s="8">
        <f>J18</f>
        <v>391.6</v>
      </c>
      <c r="N35" s="7"/>
      <c r="Q35" s="10"/>
      <c r="R35" s="5">
        <f>SUM(R13:R30)</f>
        <v>8.75</v>
      </c>
      <c r="S35" s="5">
        <f>SUM(S13:S30)</f>
        <v>9.16</v>
      </c>
      <c r="T35" s="5"/>
      <c r="U35" s="5"/>
      <c r="V35" s="5">
        <f>SUM(V13:V30)</f>
        <v>20559</v>
      </c>
      <c r="W35" s="5">
        <f>SUM(W13:W30)</f>
        <v>21522.336000000003</v>
      </c>
      <c r="X35" s="5">
        <f>SUM(X13:X30)</f>
        <v>42081.336</v>
      </c>
    </row>
    <row r="36" spans="1:39" ht="19.5" customHeight="1">
      <c r="A36" s="18">
        <v>5</v>
      </c>
      <c r="B36" s="25" t="s">
        <v>22</v>
      </c>
      <c r="C36" s="57">
        <v>1.47</v>
      </c>
      <c r="D36" s="57">
        <v>1.58</v>
      </c>
      <c r="E36" s="22">
        <f>AK36*6*AL36</f>
        <v>7166.280000000001</v>
      </c>
      <c r="F36" s="60">
        <f>E36</f>
        <v>7166.280000000001</v>
      </c>
      <c r="G36" s="22">
        <f>AM36*6*AK36</f>
        <v>8059.1280000000015</v>
      </c>
      <c r="H36" s="56" t="e">
        <f>#REF!</f>
        <v>#REF!</v>
      </c>
      <c r="I36" s="5">
        <f>C36+D36</f>
        <v>3.05</v>
      </c>
      <c r="J36" s="46">
        <v>3.43</v>
      </c>
      <c r="K36">
        <v>10</v>
      </c>
      <c r="L36">
        <v>2</v>
      </c>
      <c r="N36" s="7">
        <f>C36*J36*K36</f>
        <v>50.42100000000001</v>
      </c>
      <c r="O36" s="7" t="e">
        <f>#REF!*J36*L36</f>
        <v>#REF!</v>
      </c>
      <c r="P36" s="7" t="e">
        <f>SUM(N36:O36)</f>
        <v>#REF!</v>
      </c>
      <c r="Q36" s="9"/>
      <c r="R36" s="5">
        <v>1.47</v>
      </c>
      <c r="S36">
        <v>1.58</v>
      </c>
      <c r="T36">
        <v>6</v>
      </c>
      <c r="U36">
        <v>6</v>
      </c>
      <c r="V36">
        <f>R36*J36*T36</f>
        <v>30.2526</v>
      </c>
      <c r="W36">
        <f>S36*U36*J36</f>
        <v>32.516400000000004</v>
      </c>
      <c r="X36">
        <f>SUM(V36:W36)</f>
        <v>62.769000000000005</v>
      </c>
      <c r="AC36" t="e">
        <f>#REF!</f>
        <v>#REF!</v>
      </c>
      <c r="AD36" s="56">
        <f>AD9</f>
        <v>0</v>
      </c>
      <c r="AE36" s="56">
        <v>3.05</v>
      </c>
      <c r="AF36">
        <v>3.43</v>
      </c>
      <c r="AG36">
        <f>AG21</f>
        <v>0</v>
      </c>
      <c r="AH36">
        <v>3.05</v>
      </c>
      <c r="AI36">
        <v>3.43</v>
      </c>
      <c r="AK36">
        <f>AK18</f>
        <v>391.6</v>
      </c>
      <c r="AL36">
        <v>3.05</v>
      </c>
      <c r="AM36">
        <v>3.43</v>
      </c>
    </row>
    <row r="37" spans="1:17" ht="18.75">
      <c r="A37" s="16"/>
      <c r="B37" s="26"/>
      <c r="C37" s="16"/>
      <c r="D37" s="16"/>
      <c r="E37" s="16"/>
      <c r="F37" s="16"/>
      <c r="G37" s="16"/>
      <c r="H37" s="16"/>
      <c r="Q37" s="10"/>
    </row>
    <row r="38" spans="1:17" ht="18.75">
      <c r="A38" s="90" t="s">
        <v>75</v>
      </c>
      <c r="B38" s="90"/>
      <c r="C38" s="110">
        <v>69227.34</v>
      </c>
      <c r="D38" s="110"/>
      <c r="E38" s="12" t="s">
        <v>13</v>
      </c>
      <c r="F38" s="16"/>
      <c r="G38" s="16"/>
      <c r="H38" s="16"/>
      <c r="Q38" s="10"/>
    </row>
    <row r="39" spans="1:17" ht="30.75" customHeight="1">
      <c r="A39" s="90" t="s">
        <v>76</v>
      </c>
      <c r="B39" s="90"/>
      <c r="C39" s="110">
        <v>107725.9</v>
      </c>
      <c r="D39" s="110"/>
      <c r="E39" s="12" t="s">
        <v>13</v>
      </c>
      <c r="F39" s="16"/>
      <c r="G39" s="16"/>
      <c r="H39" s="16"/>
      <c r="Q39" s="10"/>
    </row>
    <row r="40" spans="1:8" ht="18.75">
      <c r="A40" s="105" t="s">
        <v>12</v>
      </c>
      <c r="B40" s="105"/>
      <c r="C40" s="105"/>
      <c r="D40" s="105"/>
      <c r="E40" s="105"/>
      <c r="F40" s="105"/>
      <c r="G40" s="105"/>
      <c r="H40" s="16"/>
    </row>
    <row r="41" spans="1:8" ht="18.75" customHeight="1" hidden="1">
      <c r="A41" s="106" t="s">
        <v>29</v>
      </c>
      <c r="B41" s="106"/>
      <c r="C41" s="11" t="e">
        <f>C38-#REF!</f>
        <v>#REF!</v>
      </c>
      <c r="D41" s="16" t="s">
        <v>13</v>
      </c>
      <c r="E41" s="16"/>
      <c r="F41" s="16"/>
      <c r="G41" s="16"/>
      <c r="H41" s="16"/>
    </row>
    <row r="42" spans="1:8" ht="18.75" customHeight="1" hidden="1">
      <c r="A42" s="106" t="s">
        <v>31</v>
      </c>
      <c r="B42" s="106"/>
      <c r="C42" s="51">
        <f>E35-F35</f>
        <v>-77756.092</v>
      </c>
      <c r="D42" s="52" t="str">
        <f>D41</f>
        <v>рублей</v>
      </c>
      <c r="E42" s="32"/>
      <c r="F42" s="32"/>
      <c r="G42" s="32"/>
      <c r="H42" s="16"/>
    </row>
    <row r="43" spans="1:8" ht="18.75">
      <c r="A43" s="14"/>
      <c r="B43" s="16"/>
      <c r="C43" s="16"/>
      <c r="D43" s="16"/>
      <c r="E43" s="16"/>
      <c r="F43" s="16"/>
      <c r="G43" s="16"/>
      <c r="H43" s="16"/>
    </row>
    <row r="44" spans="1:8" ht="12.75">
      <c r="A44" s="32"/>
      <c r="B44" s="33"/>
      <c r="C44" s="33"/>
      <c r="D44" s="33"/>
      <c r="E44" s="33"/>
      <c r="F44" s="33"/>
      <c r="G44" s="33"/>
      <c r="H44" s="33"/>
    </row>
    <row r="45" spans="1:8" ht="12.75">
      <c r="A45" s="32"/>
      <c r="B45" s="32"/>
      <c r="C45" s="32"/>
      <c r="D45" s="32"/>
      <c r="E45" s="32"/>
      <c r="F45" s="32"/>
      <c r="G45" s="32"/>
      <c r="H45" s="32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32"/>
      <c r="B47" s="32"/>
      <c r="C47" s="32"/>
      <c r="D47" s="32"/>
      <c r="E47" s="32"/>
      <c r="F47" s="32"/>
      <c r="G47" s="32"/>
      <c r="H47" s="32"/>
    </row>
    <row r="48" spans="1:8" ht="12.75">
      <c r="A48" s="32"/>
      <c r="B48" s="32"/>
      <c r="C48" s="32"/>
      <c r="D48" s="32"/>
      <c r="E48" s="32"/>
      <c r="F48" s="32"/>
      <c r="G48" s="32"/>
      <c r="H48" s="32"/>
    </row>
    <row r="49" spans="1:8" ht="12.75">
      <c r="A49" s="32"/>
      <c r="B49" s="32"/>
      <c r="C49" s="32"/>
      <c r="D49" s="32"/>
      <c r="E49" s="32"/>
      <c r="F49" s="32"/>
      <c r="G49" s="32"/>
      <c r="H49" s="32"/>
    </row>
    <row r="50" spans="1:8" ht="12.75">
      <c r="A50" s="32"/>
      <c r="B50" s="32"/>
      <c r="C50" s="32"/>
      <c r="D50" s="32"/>
      <c r="E50" s="32"/>
      <c r="F50" s="32"/>
      <c r="G50" s="32"/>
      <c r="H50" s="32"/>
    </row>
    <row r="51" spans="1:8" ht="12.75">
      <c r="A51" s="32"/>
      <c r="B51" s="32"/>
      <c r="C51" s="32"/>
      <c r="D51" s="32"/>
      <c r="E51" s="32"/>
      <c r="F51" s="32"/>
      <c r="G51" s="32"/>
      <c r="H51" s="32"/>
    </row>
    <row r="52" spans="1:8" ht="12.75">
      <c r="A52" s="32"/>
      <c r="B52" s="32"/>
      <c r="C52" s="32"/>
      <c r="D52" s="32"/>
      <c r="E52" s="32"/>
      <c r="F52" s="32"/>
      <c r="G52" s="32"/>
      <c r="H52" s="32"/>
    </row>
    <row r="53" spans="1:8" ht="12.75">
      <c r="A53" s="32"/>
      <c r="B53" s="32"/>
      <c r="C53" s="32"/>
      <c r="D53" s="32"/>
      <c r="E53" s="32"/>
      <c r="F53" s="32"/>
      <c r="G53" s="32"/>
      <c r="H53" s="32"/>
    </row>
    <row r="54" spans="1:8" ht="12.75">
      <c r="A54" s="32"/>
      <c r="B54" s="32"/>
      <c r="C54" s="32"/>
      <c r="D54" s="32"/>
      <c r="E54" s="32"/>
      <c r="F54" s="32"/>
      <c r="G54" s="32"/>
      <c r="H54" s="32"/>
    </row>
    <row r="55" spans="1:8" ht="12.75">
      <c r="A55" s="32"/>
      <c r="B55" s="32"/>
      <c r="C55" s="32"/>
      <c r="D55" s="32"/>
      <c r="E55" s="32"/>
      <c r="F55" s="32"/>
      <c r="G55" s="32"/>
      <c r="H55" s="32"/>
    </row>
    <row r="56" spans="1:8" ht="12.75">
      <c r="A56" s="32"/>
      <c r="B56" s="32"/>
      <c r="C56" s="32"/>
      <c r="D56" s="32"/>
      <c r="E56" s="32"/>
      <c r="F56" s="32"/>
      <c r="G56" s="32"/>
      <c r="H56" s="32"/>
    </row>
    <row r="57" spans="1:8" ht="12.75">
      <c r="A57" s="32"/>
      <c r="B57" s="32"/>
      <c r="C57" s="32"/>
      <c r="D57" s="32"/>
      <c r="E57" s="32"/>
      <c r="F57" s="32"/>
      <c r="G57" s="32"/>
      <c r="H57" s="32"/>
    </row>
    <row r="58" spans="1:8" ht="12.75">
      <c r="A58" s="32"/>
      <c r="B58" s="32"/>
      <c r="C58" s="32"/>
      <c r="D58" s="32"/>
      <c r="E58" s="32"/>
      <c r="F58" s="32"/>
      <c r="G58" s="32"/>
      <c r="H58" s="32"/>
    </row>
    <row r="59" spans="1:8" ht="12.75">
      <c r="A59" s="32"/>
      <c r="B59" s="32"/>
      <c r="C59" s="32"/>
      <c r="D59" s="32"/>
      <c r="E59" s="32"/>
      <c r="F59" s="32"/>
      <c r="G59" s="32"/>
      <c r="H59" s="32"/>
    </row>
    <row r="60" spans="1:8" ht="12.75">
      <c r="A60" s="32"/>
      <c r="B60" s="32"/>
      <c r="C60" s="32"/>
      <c r="D60" s="32"/>
      <c r="E60" s="32"/>
      <c r="F60" s="32"/>
      <c r="G60" s="32"/>
      <c r="H60" s="32"/>
    </row>
    <row r="61" spans="1:8" ht="12.75">
      <c r="A61" s="32"/>
      <c r="B61" s="32"/>
      <c r="C61" s="32"/>
      <c r="D61" s="32"/>
      <c r="E61" s="32"/>
      <c r="F61" s="32"/>
      <c r="G61" s="32"/>
      <c r="H61" s="32"/>
    </row>
    <row r="62" spans="1:8" ht="12.75">
      <c r="A62" s="32"/>
      <c r="B62" s="32"/>
      <c r="C62" s="32"/>
      <c r="D62" s="32"/>
      <c r="E62" s="32"/>
      <c r="F62" s="32"/>
      <c r="G62" s="32"/>
      <c r="H62" s="32"/>
    </row>
    <row r="63" spans="1:8" ht="12.75">
      <c r="A63" s="32"/>
      <c r="B63" s="32"/>
      <c r="C63" s="32"/>
      <c r="D63" s="32"/>
      <c r="E63" s="32"/>
      <c r="F63" s="32"/>
      <c r="G63" s="32"/>
      <c r="H63" s="32"/>
    </row>
    <row r="64" spans="1:8" ht="12.75">
      <c r="A64" s="32"/>
      <c r="B64" s="32"/>
      <c r="C64" s="32"/>
      <c r="D64" s="32"/>
      <c r="E64" s="32"/>
      <c r="F64" s="32"/>
      <c r="G64" s="32"/>
      <c r="H64" s="32"/>
    </row>
    <row r="65" spans="1:8" ht="12.75">
      <c r="A65" s="32"/>
      <c r="B65" s="32"/>
      <c r="C65" s="32"/>
      <c r="D65" s="32"/>
      <c r="E65" s="32"/>
      <c r="F65" s="32"/>
      <c r="G65" s="32"/>
      <c r="H65" s="32"/>
    </row>
  </sheetData>
  <sheetProtection/>
  <mergeCells count="18">
    <mergeCell ref="A42:B42"/>
    <mergeCell ref="J9:Q12"/>
    <mergeCell ref="A41:B41"/>
    <mergeCell ref="R9:X12"/>
    <mergeCell ref="A40:G40"/>
    <mergeCell ref="C9:D10"/>
    <mergeCell ref="C38:D38"/>
    <mergeCell ref="A38:B38"/>
    <mergeCell ref="A39:B39"/>
    <mergeCell ref="C39:D39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141"/>
  <sheetViews>
    <sheetView view="pageBreakPreview" zoomScale="75" zoomScaleSheetLayoutView="75" zoomScalePageLayoutView="0" workbookViewId="0" topLeftCell="E13">
      <selection activeCell="AF13" sqref="AF1:AX16384"/>
    </sheetView>
  </sheetViews>
  <sheetFormatPr defaultColWidth="9.00390625" defaultRowHeight="12.75"/>
  <cols>
    <col min="1" max="1" width="8.25390625" style="0" bestFit="1" customWidth="1"/>
    <col min="2" max="2" width="46.875" style="0" customWidth="1"/>
    <col min="3" max="3" width="13.125" style="0" customWidth="1"/>
    <col min="4" max="4" width="11.3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50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50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636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4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AF13*6*AG13</f>
        <v>8166.240000000001</v>
      </c>
      <c r="F13" s="22">
        <f>E13</f>
        <v>8166.240000000001</v>
      </c>
      <c r="G13" s="22">
        <f aca="true" t="shared" si="1" ref="G13:G18">AF13*12*AH13</f>
        <v>8624.16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636</v>
      </c>
      <c r="K13">
        <v>6</v>
      </c>
      <c r="L13">
        <v>2</v>
      </c>
      <c r="M13">
        <v>4</v>
      </c>
      <c r="N13" s="7">
        <f aca="true" t="shared" si="4" ref="N13:N18">C13*J13*K13</f>
        <v>4006.8</v>
      </c>
      <c r="O13" s="7" t="e">
        <f>J13*#REF!*L13</f>
        <v>#REF!</v>
      </c>
      <c r="P13" s="7">
        <f aca="true" t="shared" si="5" ref="P13:P18">D13*J13*M13</f>
        <v>2772.96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4006.8</v>
      </c>
      <c r="W13">
        <f aca="true" t="shared" si="8" ref="W13:W18">U13*S13*J13</f>
        <v>4159.4400000000005</v>
      </c>
      <c r="X13">
        <f aca="true" t="shared" si="9" ref="X13:X18">SUM(V13:W13)</f>
        <v>8166.240000000001</v>
      </c>
      <c r="AF13" s="56">
        <f>C7</f>
        <v>636</v>
      </c>
      <c r="AG13" s="5">
        <f aca="true" t="shared" si="10" ref="AG13:AG18">C13+D13</f>
        <v>2.14</v>
      </c>
      <c r="AH13" s="46">
        <v>1.13</v>
      </c>
    </row>
    <row r="14" spans="1:34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10379.519999999999</v>
      </c>
      <c r="F14" s="22">
        <f>E14</f>
        <v>10379.519999999999</v>
      </c>
      <c r="G14" s="22">
        <f t="shared" si="1"/>
        <v>11066.4</v>
      </c>
      <c r="H14" s="23">
        <f t="shared" si="2"/>
        <v>1.3964148527483002</v>
      </c>
      <c r="I14" s="6">
        <f t="shared" si="3"/>
        <v>1.4900768245776</v>
      </c>
      <c r="J14" s="8">
        <f>J13</f>
        <v>636</v>
      </c>
      <c r="K14">
        <v>6</v>
      </c>
      <c r="L14">
        <v>2</v>
      </c>
      <c r="M14">
        <v>4</v>
      </c>
      <c r="N14" s="7">
        <f t="shared" si="4"/>
        <v>5075.28</v>
      </c>
      <c r="O14" s="7" t="e">
        <f>J14*#REF!*L14</f>
        <v>#REF!</v>
      </c>
      <c r="P14" s="7">
        <f t="shared" si="5"/>
        <v>3536.16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5075.28</v>
      </c>
      <c r="W14">
        <f t="shared" si="8"/>
        <v>5304.24</v>
      </c>
      <c r="X14">
        <f t="shared" si="9"/>
        <v>10379.52</v>
      </c>
      <c r="AF14">
        <f>AF13</f>
        <v>636</v>
      </c>
      <c r="AG14" s="5">
        <f t="shared" si="10"/>
        <v>2.7199999999999998</v>
      </c>
      <c r="AH14" s="46">
        <v>1.45</v>
      </c>
    </row>
    <row r="15" spans="1:34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1068.48</v>
      </c>
      <c r="F15" s="22">
        <f>E15</f>
        <v>1068.48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636</v>
      </c>
      <c r="K15">
        <v>6</v>
      </c>
      <c r="L15">
        <v>2</v>
      </c>
      <c r="M15">
        <v>4</v>
      </c>
      <c r="N15" s="7">
        <f t="shared" si="4"/>
        <v>496.08000000000004</v>
      </c>
      <c r="O15" s="7" t="e">
        <f>J15*#REF!*L15</f>
        <v>#REF!</v>
      </c>
      <c r="P15" s="7">
        <f t="shared" si="5"/>
        <v>381.59999999999997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496.08000000000004</v>
      </c>
      <c r="W15">
        <f t="shared" si="8"/>
        <v>0</v>
      </c>
      <c r="X15">
        <f t="shared" si="9"/>
        <v>496.08000000000004</v>
      </c>
      <c r="AF15">
        <f>AF14</f>
        <v>636</v>
      </c>
      <c r="AG15" s="5">
        <f t="shared" si="10"/>
        <v>0.28</v>
      </c>
      <c r="AH15" s="46">
        <v>0</v>
      </c>
    </row>
    <row r="16" spans="1:34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6143.759999999999</v>
      </c>
      <c r="F16" s="22">
        <f>E16</f>
        <v>6143.759999999999</v>
      </c>
      <c r="G16" s="22">
        <f t="shared" si="1"/>
        <v>6258.24</v>
      </c>
      <c r="H16" s="23">
        <f t="shared" si="2"/>
        <v>0.8294494238129001</v>
      </c>
      <c r="I16" s="6">
        <f t="shared" si="3"/>
        <v>0.8850832266288</v>
      </c>
      <c r="J16" s="8">
        <f>J15</f>
        <v>636</v>
      </c>
      <c r="K16">
        <v>6</v>
      </c>
      <c r="L16">
        <v>2</v>
      </c>
      <c r="M16">
        <v>4</v>
      </c>
      <c r="N16" s="7">
        <f t="shared" si="4"/>
        <v>3014.64</v>
      </c>
      <c r="O16" s="7" t="e">
        <f>J16*#REF!*L16</f>
        <v>#REF!</v>
      </c>
      <c r="P16" s="7">
        <f t="shared" si="5"/>
        <v>2086.08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3014.64</v>
      </c>
      <c r="W16">
        <f t="shared" si="8"/>
        <v>3129.12</v>
      </c>
      <c r="X16">
        <f t="shared" si="9"/>
        <v>6143.76</v>
      </c>
      <c r="AF16">
        <f>AF15</f>
        <v>636</v>
      </c>
      <c r="AG16" s="5">
        <f t="shared" si="10"/>
        <v>1.6099999999999999</v>
      </c>
      <c r="AH16" s="46">
        <v>0.82</v>
      </c>
    </row>
    <row r="17" spans="1:34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9463.68</v>
      </c>
      <c r="F17" s="22">
        <f>E17</f>
        <v>9463.68</v>
      </c>
      <c r="G17" s="22">
        <f t="shared" si="1"/>
        <v>9463.68</v>
      </c>
      <c r="H17" s="23">
        <f t="shared" si="2"/>
        <v>1.3019206145924</v>
      </c>
      <c r="I17" s="6">
        <f t="shared" si="3"/>
        <v>1.3892445582528</v>
      </c>
      <c r="J17" s="8">
        <f>J16</f>
        <v>636</v>
      </c>
      <c r="K17">
        <v>6</v>
      </c>
      <c r="L17">
        <v>2</v>
      </c>
      <c r="M17">
        <v>4</v>
      </c>
      <c r="N17" s="7">
        <f t="shared" si="4"/>
        <v>4731.84</v>
      </c>
      <c r="O17" s="7" t="e">
        <f>J17*#REF!*L17</f>
        <v>#REF!</v>
      </c>
      <c r="P17" s="7">
        <f t="shared" si="5"/>
        <v>3154.56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4731.84</v>
      </c>
      <c r="W17">
        <f t="shared" si="8"/>
        <v>4731.839999999999</v>
      </c>
      <c r="X17">
        <f t="shared" si="9"/>
        <v>9463.68</v>
      </c>
      <c r="AF17">
        <f>AF16</f>
        <v>636</v>
      </c>
      <c r="AG17" s="5">
        <f t="shared" si="10"/>
        <v>2.48</v>
      </c>
      <c r="AH17" s="46">
        <v>1.24</v>
      </c>
    </row>
    <row r="18" spans="1:34" ht="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33122.88</v>
      </c>
      <c r="F18" s="60">
        <f>F20+F22+F24+F25+F26+F28+F30+F31+F33+F34</f>
        <v>24132.32</v>
      </c>
      <c r="G18" s="22">
        <f t="shared" si="1"/>
        <v>36175.68</v>
      </c>
      <c r="H18" s="23">
        <f t="shared" si="2"/>
        <v>4.4202304737371</v>
      </c>
      <c r="I18" s="6">
        <f t="shared" si="3"/>
        <v>4.7167093469712</v>
      </c>
      <c r="J18" s="8">
        <f>J17</f>
        <v>636</v>
      </c>
      <c r="K18">
        <v>6</v>
      </c>
      <c r="L18">
        <v>2</v>
      </c>
      <c r="M18">
        <v>4</v>
      </c>
      <c r="N18" s="7">
        <f t="shared" si="4"/>
        <v>16065.36</v>
      </c>
      <c r="O18" s="7" t="e">
        <f>J18*#REF!*L18</f>
        <v>#REF!</v>
      </c>
      <c r="P18" s="7">
        <f t="shared" si="5"/>
        <v>11371.680000000002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16065.36</v>
      </c>
      <c r="W18">
        <f t="shared" si="8"/>
        <v>17629.92</v>
      </c>
      <c r="X18">
        <f t="shared" si="9"/>
        <v>33695.28</v>
      </c>
      <c r="AF18">
        <f>AF17</f>
        <v>636</v>
      </c>
      <c r="AG18" s="5">
        <f t="shared" si="10"/>
        <v>8.68</v>
      </c>
      <c r="AH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224</v>
      </c>
      <c r="C20" s="22"/>
      <c r="D20" s="22"/>
      <c r="E20" s="22"/>
      <c r="F20" s="60">
        <v>4984.8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4" t="s">
        <v>87</v>
      </c>
      <c r="C21" s="22"/>
      <c r="D21" s="22"/>
      <c r="E21" s="22"/>
      <c r="F21" s="60"/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35" t="s">
        <v>328</v>
      </c>
      <c r="C22" s="22"/>
      <c r="D22" s="22"/>
      <c r="E22" s="22"/>
      <c r="F22" s="60">
        <v>1044.56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4" t="s">
        <v>89</v>
      </c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354</v>
      </c>
      <c r="C24" s="22"/>
      <c r="D24" s="22"/>
      <c r="E24" s="22"/>
      <c r="F24" s="60">
        <v>630.15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355</v>
      </c>
      <c r="C25" s="22"/>
      <c r="D25" s="22"/>
      <c r="E25" s="22"/>
      <c r="F25" s="60">
        <v>92.09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20" t="s">
        <v>356</v>
      </c>
      <c r="C26" s="22"/>
      <c r="D26" s="22"/>
      <c r="E26" s="22"/>
      <c r="F26" s="60">
        <v>536.79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44" t="s">
        <v>105</v>
      </c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20" t="s">
        <v>106</v>
      </c>
      <c r="C28" s="22"/>
      <c r="D28" s="22"/>
      <c r="E28" s="22"/>
      <c r="F28" s="60">
        <v>293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44" t="s">
        <v>107</v>
      </c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20" t="s">
        <v>21</v>
      </c>
      <c r="C30" s="22"/>
      <c r="D30" s="22"/>
      <c r="E30" s="22"/>
      <c r="F30" s="60">
        <v>378</v>
      </c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21"/>
      <c r="B31" s="20" t="s">
        <v>357</v>
      </c>
      <c r="C31" s="22"/>
      <c r="D31" s="22"/>
      <c r="E31" s="22"/>
      <c r="F31" s="60">
        <v>2998.25</v>
      </c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44" t="s">
        <v>112</v>
      </c>
      <c r="C32" s="22"/>
      <c r="D32" s="22"/>
      <c r="E32" s="22"/>
      <c r="F32" s="60"/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19" ht="37.5">
      <c r="A33" s="21"/>
      <c r="B33" s="20" t="s">
        <v>334</v>
      </c>
      <c r="C33" s="22"/>
      <c r="D33" s="22"/>
      <c r="E33" s="22"/>
      <c r="F33" s="60">
        <v>12447.84</v>
      </c>
      <c r="G33" s="22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20" t="s">
        <v>113</v>
      </c>
      <c r="C34" s="22"/>
      <c r="D34" s="22"/>
      <c r="E34" s="22"/>
      <c r="F34" s="60">
        <v>726.84</v>
      </c>
      <c r="G34" s="22"/>
      <c r="H34" s="23"/>
      <c r="I34" s="6"/>
      <c r="J34" s="8"/>
      <c r="N34" s="7"/>
      <c r="O34" s="7"/>
      <c r="P34" s="7"/>
      <c r="Q34" s="9"/>
      <c r="R34" s="5"/>
      <c r="S34" s="5"/>
    </row>
    <row r="35" spans="1:24" ht="18.75">
      <c r="A35" s="18"/>
      <c r="B35" s="20" t="s">
        <v>11</v>
      </c>
      <c r="C35" s="19">
        <f>SUM(C13:C34)</f>
        <v>8.75</v>
      </c>
      <c r="D35" s="19">
        <f>SUM(D13:D34)</f>
        <v>9.16</v>
      </c>
      <c r="E35" s="22">
        <f>SUM(E13:E34)</f>
        <v>68344.56</v>
      </c>
      <c r="F35" s="60">
        <f>F13+F14+F15+F16+F17+F18</f>
        <v>59353.99999999999</v>
      </c>
      <c r="G35" s="22">
        <f>G13+G14+G15+G16+G17+G18</f>
        <v>71588.16</v>
      </c>
      <c r="H35" s="23">
        <f>1.04993597951*C35</f>
        <v>9.186939820712501</v>
      </c>
      <c r="I35" s="6">
        <f>1.12035851472*C35</f>
        <v>9.8031370038</v>
      </c>
      <c r="J35" s="8">
        <f>J18</f>
        <v>636</v>
      </c>
      <c r="N35" s="7"/>
      <c r="Q35" s="10"/>
      <c r="R35" s="5">
        <f>SUM(R13:R34)</f>
        <v>8.75</v>
      </c>
      <c r="S35" s="5">
        <f>SUM(S13:S34)</f>
        <v>9.16</v>
      </c>
      <c r="T35" s="5"/>
      <c r="U35" s="5"/>
      <c r="V35" s="5">
        <f>SUM(V13:V34)</f>
        <v>33390</v>
      </c>
      <c r="W35" s="5">
        <f>SUM(W13:W34)</f>
        <v>34954.56</v>
      </c>
      <c r="X35" s="5">
        <f>SUM(X13:X34)</f>
        <v>68344.56</v>
      </c>
    </row>
    <row r="36" spans="1:39" ht="19.5" customHeight="1">
      <c r="A36" s="18">
        <v>5</v>
      </c>
      <c r="B36" s="25" t="s">
        <v>22</v>
      </c>
      <c r="C36" s="57">
        <v>1.47</v>
      </c>
      <c r="D36" s="57">
        <v>1.58</v>
      </c>
      <c r="E36" s="22">
        <f>AF36*6*AG36</f>
        <v>11638.8</v>
      </c>
      <c r="F36" s="60">
        <f>E36</f>
        <v>11638.8</v>
      </c>
      <c r="G36" s="22">
        <f>AI36*6*AF36</f>
        <v>13088.880000000001</v>
      </c>
      <c r="H36" s="56" t="e">
        <f>#REF!</f>
        <v>#REF!</v>
      </c>
      <c r="I36" s="5">
        <f>C36+D36</f>
        <v>3.05</v>
      </c>
      <c r="J36" s="46">
        <v>3.43</v>
      </c>
      <c r="K36">
        <v>10</v>
      </c>
      <c r="L36">
        <v>2</v>
      </c>
      <c r="N36" s="7">
        <f>C36*J36*K36</f>
        <v>50.42100000000001</v>
      </c>
      <c r="O36" s="7" t="e">
        <f>#REF!*J36*L36</f>
        <v>#REF!</v>
      </c>
      <c r="P36" s="7" t="e">
        <f>SUM(N36:O36)</f>
        <v>#REF!</v>
      </c>
      <c r="Q36" s="9"/>
      <c r="R36" s="5">
        <v>1.47</v>
      </c>
      <c r="S36">
        <v>1.58</v>
      </c>
      <c r="T36">
        <v>6</v>
      </c>
      <c r="U36">
        <v>6</v>
      </c>
      <c r="V36">
        <f>R36*J36*T36</f>
        <v>30.2526</v>
      </c>
      <c r="W36">
        <f>S36*U36*J36</f>
        <v>32.516400000000004</v>
      </c>
      <c r="X36">
        <f>SUM(V36:W36)</f>
        <v>62.769000000000005</v>
      </c>
      <c r="AC36" t="e">
        <f>#REF!</f>
        <v>#REF!</v>
      </c>
      <c r="AD36" s="56">
        <f>AD9</f>
        <v>0</v>
      </c>
      <c r="AE36" s="56">
        <v>3.05</v>
      </c>
      <c r="AF36">
        <f>AF18</f>
        <v>636</v>
      </c>
      <c r="AG36">
        <v>3.05</v>
      </c>
      <c r="AH36">
        <v>3.43</v>
      </c>
      <c r="AI36">
        <v>3.43</v>
      </c>
      <c r="AK36">
        <f>AK18</f>
        <v>0</v>
      </c>
      <c r="AL36">
        <v>3.05</v>
      </c>
      <c r="AM36">
        <v>3.43</v>
      </c>
    </row>
    <row r="37" spans="1:17" ht="18.75">
      <c r="A37" s="16"/>
      <c r="B37" s="26"/>
      <c r="C37" s="16"/>
      <c r="D37" s="16"/>
      <c r="E37" s="16"/>
      <c r="F37" s="16"/>
      <c r="G37" s="16"/>
      <c r="H37" s="16"/>
      <c r="Q37" s="10"/>
    </row>
    <row r="38" spans="1:17" ht="18.75">
      <c r="A38" s="90" t="s">
        <v>75</v>
      </c>
      <c r="B38" s="90"/>
      <c r="C38" s="110">
        <v>43810.12</v>
      </c>
      <c r="D38" s="110"/>
      <c r="E38" s="12" t="s">
        <v>13</v>
      </c>
      <c r="F38" s="16"/>
      <c r="G38" s="16"/>
      <c r="H38" s="16"/>
      <c r="Q38" s="10"/>
    </row>
    <row r="39" spans="1:17" ht="18.75">
      <c r="A39" s="90" t="s">
        <v>76</v>
      </c>
      <c r="B39" s="90"/>
      <c r="C39" s="110">
        <v>50366.23</v>
      </c>
      <c r="D39" s="110"/>
      <c r="E39" s="12" t="s">
        <v>13</v>
      </c>
      <c r="F39" s="16"/>
      <c r="G39" s="16"/>
      <c r="H39" s="16"/>
      <c r="Q39" s="10"/>
    </row>
    <row r="40" spans="1:8" ht="18.75">
      <c r="A40" s="105" t="s">
        <v>12</v>
      </c>
      <c r="B40" s="105"/>
      <c r="C40" s="105"/>
      <c r="D40" s="105"/>
      <c r="E40" s="105"/>
      <c r="F40" s="105"/>
      <c r="G40" s="105"/>
      <c r="H40" s="16"/>
    </row>
    <row r="41" spans="1:8" ht="18.75" customHeight="1" hidden="1">
      <c r="A41" s="106" t="s">
        <v>29</v>
      </c>
      <c r="B41" s="106"/>
      <c r="C41" s="11" t="e">
        <f>C38-#REF!</f>
        <v>#REF!</v>
      </c>
      <c r="D41" s="16" t="s">
        <v>13</v>
      </c>
      <c r="E41" s="16"/>
      <c r="F41" s="16"/>
      <c r="G41" s="16"/>
      <c r="H41" s="16"/>
    </row>
    <row r="42" spans="1:8" ht="18.75" customHeight="1" hidden="1">
      <c r="A42" s="106" t="s">
        <v>31</v>
      </c>
      <c r="B42" s="106"/>
      <c r="C42" s="51">
        <f>E35-F35</f>
        <v>8990.560000000005</v>
      </c>
      <c r="D42" s="52" t="str">
        <f>D41</f>
        <v>рублей</v>
      </c>
      <c r="E42" s="32"/>
      <c r="F42" s="32"/>
      <c r="G42" s="32"/>
      <c r="H42" s="16"/>
    </row>
    <row r="43" spans="1:8" ht="12.75">
      <c r="A43" s="32"/>
      <c r="B43" s="32"/>
      <c r="C43" s="32"/>
      <c r="D43" s="32"/>
      <c r="E43" s="32"/>
      <c r="F43" s="32"/>
      <c r="G43" s="32"/>
      <c r="H43" s="32"/>
    </row>
    <row r="44" spans="1:8" ht="12.75">
      <c r="A44" s="32"/>
      <c r="B44" s="32"/>
      <c r="C44" s="32"/>
      <c r="D44" s="32"/>
      <c r="E44" s="32"/>
      <c r="F44" s="32"/>
      <c r="G44" s="32"/>
      <c r="H44" s="32"/>
    </row>
    <row r="45" spans="1:8" ht="12.75">
      <c r="A45" s="32"/>
      <c r="B45" s="32"/>
      <c r="C45" s="32"/>
      <c r="D45" s="32"/>
      <c r="E45" s="32"/>
      <c r="F45" s="32"/>
      <c r="G45" s="32"/>
      <c r="H45" s="32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32"/>
      <c r="B47" s="32"/>
      <c r="C47" s="32"/>
      <c r="D47" s="32"/>
      <c r="E47" s="32"/>
      <c r="F47" s="32"/>
      <c r="G47" s="32"/>
      <c r="H47" s="32"/>
    </row>
    <row r="48" spans="1:8" ht="12.75">
      <c r="A48" s="32"/>
      <c r="B48" s="32"/>
      <c r="C48" s="32"/>
      <c r="D48" s="32"/>
      <c r="E48" s="32"/>
      <c r="F48" s="32"/>
      <c r="G48" s="32"/>
      <c r="H48" s="32"/>
    </row>
    <row r="49" spans="1:8" ht="12.75">
      <c r="A49" s="32"/>
      <c r="B49" s="32"/>
      <c r="C49" s="32"/>
      <c r="D49" s="32"/>
      <c r="E49" s="32"/>
      <c r="F49" s="32"/>
      <c r="G49" s="32"/>
      <c r="H49" s="32"/>
    </row>
    <row r="50" spans="1:8" ht="12.75">
      <c r="A50" s="32"/>
      <c r="B50" s="32"/>
      <c r="C50" s="32"/>
      <c r="D50" s="32"/>
      <c r="E50" s="32"/>
      <c r="F50" s="32"/>
      <c r="G50" s="32"/>
      <c r="H50" s="32"/>
    </row>
    <row r="51" spans="1:8" ht="12.75">
      <c r="A51" s="32"/>
      <c r="B51" s="32"/>
      <c r="C51" s="32"/>
      <c r="D51" s="32"/>
      <c r="E51" s="32"/>
      <c r="F51" s="32"/>
      <c r="G51" s="32"/>
      <c r="H51" s="32"/>
    </row>
    <row r="52" spans="1:8" ht="12.75">
      <c r="A52" s="32"/>
      <c r="B52" s="32"/>
      <c r="C52" s="32"/>
      <c r="D52" s="32"/>
      <c r="E52" s="32"/>
      <c r="F52" s="32"/>
      <c r="G52" s="32"/>
      <c r="H52" s="32"/>
    </row>
    <row r="53" spans="1:8" ht="12.75">
      <c r="A53" s="32"/>
      <c r="B53" s="32"/>
      <c r="C53" s="32"/>
      <c r="D53" s="32"/>
      <c r="E53" s="32"/>
      <c r="F53" s="32"/>
      <c r="G53" s="32"/>
      <c r="H53" s="32"/>
    </row>
    <row r="54" spans="1:8" ht="12.75">
      <c r="A54" s="32"/>
      <c r="B54" s="32"/>
      <c r="C54" s="32"/>
      <c r="D54" s="32"/>
      <c r="E54" s="32"/>
      <c r="F54" s="32"/>
      <c r="G54" s="32"/>
      <c r="H54" s="32"/>
    </row>
    <row r="55" spans="1:8" ht="12.75">
      <c r="A55" s="32"/>
      <c r="B55" s="32"/>
      <c r="C55" s="32"/>
      <c r="D55" s="32"/>
      <c r="E55" s="32"/>
      <c r="F55" s="32"/>
      <c r="G55" s="32"/>
      <c r="H55" s="32"/>
    </row>
    <row r="56" spans="1:8" ht="12.75">
      <c r="A56" s="32"/>
      <c r="B56" s="32"/>
      <c r="C56" s="32"/>
      <c r="D56" s="32"/>
      <c r="E56" s="32"/>
      <c r="F56" s="32"/>
      <c r="G56" s="32"/>
      <c r="H56" s="32"/>
    </row>
    <row r="57" spans="1:8" ht="12.75">
      <c r="A57" s="32"/>
      <c r="B57" s="32"/>
      <c r="C57" s="32"/>
      <c r="D57" s="32"/>
      <c r="E57" s="32"/>
      <c r="F57" s="32"/>
      <c r="G57" s="32"/>
      <c r="H57" s="32"/>
    </row>
    <row r="58" spans="1:8" ht="12.75">
      <c r="A58" s="32"/>
      <c r="B58" s="32"/>
      <c r="C58" s="32"/>
      <c r="D58" s="32"/>
      <c r="E58" s="32"/>
      <c r="F58" s="32"/>
      <c r="G58" s="32"/>
      <c r="H58" s="32"/>
    </row>
    <row r="59" spans="1:8" ht="12.75">
      <c r="A59" s="32"/>
      <c r="B59" s="32"/>
      <c r="C59" s="32"/>
      <c r="D59" s="32"/>
      <c r="E59" s="32"/>
      <c r="F59" s="32"/>
      <c r="G59" s="32"/>
      <c r="H59" s="32"/>
    </row>
    <row r="60" spans="1:8" ht="12.75">
      <c r="A60" s="32"/>
      <c r="B60" s="32"/>
      <c r="C60" s="32"/>
      <c r="D60" s="32"/>
      <c r="E60" s="32"/>
      <c r="F60" s="32"/>
      <c r="G60" s="32"/>
      <c r="H60" s="32"/>
    </row>
    <row r="61" spans="1:8" ht="12.75">
      <c r="A61" s="32"/>
      <c r="B61" s="32"/>
      <c r="C61" s="32"/>
      <c r="D61" s="32"/>
      <c r="E61" s="32"/>
      <c r="F61" s="32"/>
      <c r="G61" s="32"/>
      <c r="H61" s="32"/>
    </row>
    <row r="62" spans="1:8" ht="12.75">
      <c r="A62" s="32"/>
      <c r="B62" s="32"/>
      <c r="C62" s="32"/>
      <c r="D62" s="32"/>
      <c r="E62" s="32"/>
      <c r="F62" s="32"/>
      <c r="G62" s="32"/>
      <c r="H62" s="32"/>
    </row>
    <row r="63" spans="1:8" ht="12.75">
      <c r="A63" s="32"/>
      <c r="B63" s="32"/>
      <c r="C63" s="32"/>
      <c r="D63" s="32"/>
      <c r="E63" s="32"/>
      <c r="F63" s="32"/>
      <c r="G63" s="32"/>
      <c r="H63" s="32"/>
    </row>
    <row r="64" spans="1:8" ht="12.75">
      <c r="A64" s="32"/>
      <c r="B64" s="32"/>
      <c r="C64" s="32"/>
      <c r="D64" s="32"/>
      <c r="E64" s="32"/>
      <c r="F64" s="32"/>
      <c r="G64" s="32"/>
      <c r="H64" s="32"/>
    </row>
    <row r="65" spans="1:8" ht="12.75">
      <c r="A65" s="32"/>
      <c r="B65" s="32"/>
      <c r="C65" s="32"/>
      <c r="D65" s="32"/>
      <c r="E65" s="32"/>
      <c r="F65" s="32"/>
      <c r="G65" s="32"/>
      <c r="H65" s="32"/>
    </row>
    <row r="66" spans="1:8" ht="12.75">
      <c r="A66" s="32"/>
      <c r="B66" s="32"/>
      <c r="C66" s="32"/>
      <c r="D66" s="32"/>
      <c r="E66" s="32"/>
      <c r="F66" s="32"/>
      <c r="G66" s="32"/>
      <c r="H66" s="32"/>
    </row>
    <row r="67" spans="1:8" ht="12.75">
      <c r="A67" s="32"/>
      <c r="B67" s="32"/>
      <c r="C67" s="32"/>
      <c r="D67" s="32"/>
      <c r="E67" s="32"/>
      <c r="F67" s="32"/>
      <c r="G67" s="32"/>
      <c r="H67" s="32"/>
    </row>
    <row r="68" spans="1:8" ht="12.75">
      <c r="A68" s="32"/>
      <c r="B68" s="32"/>
      <c r="C68" s="32"/>
      <c r="D68" s="32"/>
      <c r="E68" s="32"/>
      <c r="F68" s="32"/>
      <c r="G68" s="32"/>
      <c r="H68" s="32"/>
    </row>
    <row r="69" spans="1:8" ht="12.75">
      <c r="A69" s="32"/>
      <c r="B69" s="32"/>
      <c r="C69" s="32"/>
      <c r="D69" s="32"/>
      <c r="E69" s="32"/>
      <c r="F69" s="32"/>
      <c r="G69" s="32"/>
      <c r="H69" s="32"/>
    </row>
    <row r="70" spans="1:8" ht="12.75">
      <c r="A70" s="32"/>
      <c r="B70" s="32"/>
      <c r="C70" s="32"/>
      <c r="D70" s="32"/>
      <c r="E70" s="32"/>
      <c r="F70" s="32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  <row r="74" spans="1:8" ht="12.75">
      <c r="A74" s="32"/>
      <c r="B74" s="32"/>
      <c r="C74" s="32"/>
      <c r="D74" s="32"/>
      <c r="E74" s="32"/>
      <c r="F74" s="32"/>
      <c r="G74" s="32"/>
      <c r="H74" s="32"/>
    </row>
    <row r="75" spans="1:8" ht="12.75">
      <c r="A75" s="32"/>
      <c r="B75" s="32"/>
      <c r="C75" s="32"/>
      <c r="D75" s="32"/>
      <c r="E75" s="32"/>
      <c r="F75" s="32"/>
      <c r="G75" s="32"/>
      <c r="H75" s="32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R9:X12"/>
    <mergeCell ref="A40:G40"/>
    <mergeCell ref="A38:B38"/>
    <mergeCell ref="A39:B39"/>
    <mergeCell ref="A42:B42"/>
    <mergeCell ref="J9:Q12"/>
    <mergeCell ref="A41:B41"/>
    <mergeCell ref="C9:D10"/>
    <mergeCell ref="C38:D38"/>
    <mergeCell ref="C39:D3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193"/>
  <sheetViews>
    <sheetView view="pageBreakPreview" zoomScale="75" zoomScaleSheetLayoutView="75" zoomScalePageLayoutView="0" workbookViewId="0" topLeftCell="A22">
      <selection activeCell="AG22" sqref="AG1:AP16384"/>
    </sheetView>
  </sheetViews>
  <sheetFormatPr defaultColWidth="9.00390625" defaultRowHeight="12.75"/>
  <cols>
    <col min="1" max="1" width="8.25390625" style="0" bestFit="1" customWidth="1"/>
    <col min="2" max="2" width="60.375" style="0" customWidth="1"/>
    <col min="3" max="3" width="11.875" style="0" customWidth="1"/>
    <col min="4" max="4" width="9.2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2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51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623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AG13*6*AH13</f>
        <v>7999.320000000001</v>
      </c>
      <c r="F13" s="22">
        <f>E13</f>
        <v>7999.320000000001</v>
      </c>
      <c r="G13" s="22">
        <f aca="true" t="shared" si="1" ref="G13:G18">AG13*12*AI13</f>
        <v>8447.88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623</v>
      </c>
      <c r="K13">
        <v>6</v>
      </c>
      <c r="L13">
        <v>2</v>
      </c>
      <c r="M13">
        <v>4</v>
      </c>
      <c r="N13" s="7">
        <f aca="true" t="shared" si="4" ref="N13:N18">C13*J13*K13</f>
        <v>3924.8999999999996</v>
      </c>
      <c r="O13" s="7" t="e">
        <f>J13*#REF!*L13</f>
        <v>#REF!</v>
      </c>
      <c r="P13" s="7">
        <f aca="true" t="shared" si="5" ref="P13:P18">D13*J13*M13</f>
        <v>2716.28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3924.8999999999996</v>
      </c>
      <c r="W13">
        <f aca="true" t="shared" si="8" ref="W13:W18">U13*S13*J13</f>
        <v>4074.4200000000005</v>
      </c>
      <c r="X13">
        <f aca="true" t="shared" si="9" ref="X13:X18">SUM(V13:W13)</f>
        <v>7999.32</v>
      </c>
      <c r="AG13" s="56">
        <f>C7</f>
        <v>623</v>
      </c>
      <c r="AH13" s="5">
        <f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10167.359999999999</v>
      </c>
      <c r="F14" s="22">
        <f>E14</f>
        <v>10167.359999999999</v>
      </c>
      <c r="G14" s="22">
        <f t="shared" si="1"/>
        <v>10840.199999999999</v>
      </c>
      <c r="H14" s="23">
        <f t="shared" si="2"/>
        <v>1.3964148527483002</v>
      </c>
      <c r="I14" s="6">
        <f t="shared" si="3"/>
        <v>1.4900768245776</v>
      </c>
      <c r="J14" s="8">
        <f>J13</f>
        <v>623</v>
      </c>
      <c r="K14">
        <v>6</v>
      </c>
      <c r="L14">
        <v>2</v>
      </c>
      <c r="M14">
        <v>4</v>
      </c>
      <c r="N14" s="7">
        <f t="shared" si="4"/>
        <v>4971.54</v>
      </c>
      <c r="O14" s="7" t="e">
        <f>J14*#REF!*L14</f>
        <v>#REF!</v>
      </c>
      <c r="P14" s="7">
        <f t="shared" si="5"/>
        <v>3463.8799999999997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4971.54</v>
      </c>
      <c r="W14">
        <f t="shared" si="8"/>
        <v>5195.82</v>
      </c>
      <c r="X14">
        <f t="shared" si="9"/>
        <v>10167.36</v>
      </c>
      <c r="AG14">
        <f>AG13</f>
        <v>623</v>
      </c>
      <c r="AH14" s="5">
        <f aca="true" t="shared" si="10" ref="AH14:AH19">C14+D14</f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1046.64</v>
      </c>
      <c r="F15" s="22">
        <f>E15</f>
        <v>1046.64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623</v>
      </c>
      <c r="K15">
        <v>6</v>
      </c>
      <c r="L15">
        <v>2</v>
      </c>
      <c r="M15">
        <v>4</v>
      </c>
      <c r="N15" s="7">
        <f t="shared" si="4"/>
        <v>485.94000000000005</v>
      </c>
      <c r="O15" s="7" t="e">
        <f>J15*#REF!*L15</f>
        <v>#REF!</v>
      </c>
      <c r="P15" s="7">
        <f t="shared" si="5"/>
        <v>373.8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485.94000000000005</v>
      </c>
      <c r="W15">
        <f t="shared" si="8"/>
        <v>0</v>
      </c>
      <c r="X15">
        <f t="shared" si="9"/>
        <v>485.94000000000005</v>
      </c>
      <c r="AG15">
        <f>AG14</f>
        <v>623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6018.179999999999</v>
      </c>
      <c r="F16" s="22">
        <f>E16</f>
        <v>6018.179999999999</v>
      </c>
      <c r="G16" s="22">
        <f t="shared" si="1"/>
        <v>6130.32</v>
      </c>
      <c r="H16" s="23">
        <f t="shared" si="2"/>
        <v>0.8294494238129001</v>
      </c>
      <c r="I16" s="6">
        <f t="shared" si="3"/>
        <v>0.8850832266288</v>
      </c>
      <c r="J16" s="8">
        <f>J15</f>
        <v>623</v>
      </c>
      <c r="K16">
        <v>6</v>
      </c>
      <c r="L16">
        <v>2</v>
      </c>
      <c r="M16">
        <v>4</v>
      </c>
      <c r="N16" s="7">
        <f t="shared" si="4"/>
        <v>2953.02</v>
      </c>
      <c r="O16" s="7" t="e">
        <f>J16*#REF!*L16</f>
        <v>#REF!</v>
      </c>
      <c r="P16" s="7">
        <f t="shared" si="5"/>
        <v>2043.4399999999998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2953.02</v>
      </c>
      <c r="W16">
        <f t="shared" si="8"/>
        <v>3065.16</v>
      </c>
      <c r="X16">
        <f t="shared" si="9"/>
        <v>6018.18</v>
      </c>
      <c r="AG16">
        <f>AG15</f>
        <v>623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9270.24</v>
      </c>
      <c r="F17" s="22">
        <f>E17</f>
        <v>9270.24</v>
      </c>
      <c r="G17" s="22">
        <f t="shared" si="1"/>
        <v>9270.24</v>
      </c>
      <c r="H17" s="23">
        <f t="shared" si="2"/>
        <v>1.3019206145924</v>
      </c>
      <c r="I17" s="6">
        <f t="shared" si="3"/>
        <v>1.3892445582528</v>
      </c>
      <c r="J17" s="8">
        <f>J16</f>
        <v>623</v>
      </c>
      <c r="K17">
        <v>6</v>
      </c>
      <c r="L17">
        <v>2</v>
      </c>
      <c r="M17">
        <v>4</v>
      </c>
      <c r="N17" s="7">
        <f t="shared" si="4"/>
        <v>4635.12</v>
      </c>
      <c r="O17" s="7" t="e">
        <f>J17*#REF!*L17</f>
        <v>#REF!</v>
      </c>
      <c r="P17" s="7">
        <f t="shared" si="5"/>
        <v>3090.08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4635.12</v>
      </c>
      <c r="W17">
        <f t="shared" si="8"/>
        <v>4635.12</v>
      </c>
      <c r="X17">
        <f t="shared" si="9"/>
        <v>9270.24</v>
      </c>
      <c r="AG17">
        <f>AG16</f>
        <v>623</v>
      </c>
      <c r="AH17" s="5">
        <f t="shared" si="10"/>
        <v>2.48</v>
      </c>
      <c r="AI17" s="46">
        <v>1.24</v>
      </c>
    </row>
    <row r="18" spans="1:35" ht="54.75" customHeight="1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32445.84</v>
      </c>
      <c r="F18" s="60">
        <f>F20+F21+F23+F25+F26+F27+F28+F30+F32+F34+F35+F37+F39+F40</f>
        <v>32320.3</v>
      </c>
      <c r="G18" s="22">
        <f t="shared" si="1"/>
        <v>35436.24</v>
      </c>
      <c r="H18" s="23">
        <f t="shared" si="2"/>
        <v>4.4202304737371</v>
      </c>
      <c r="I18" s="6">
        <f t="shared" si="3"/>
        <v>4.7167093469712</v>
      </c>
      <c r="J18" s="8">
        <f>J17</f>
        <v>623</v>
      </c>
      <c r="K18">
        <v>6</v>
      </c>
      <c r="L18">
        <v>2</v>
      </c>
      <c r="M18">
        <v>4</v>
      </c>
      <c r="N18" s="7">
        <f t="shared" si="4"/>
        <v>15736.98</v>
      </c>
      <c r="O18" s="7" t="e">
        <f>J18*#REF!*L18</f>
        <v>#REF!</v>
      </c>
      <c r="P18" s="7">
        <f t="shared" si="5"/>
        <v>11139.240000000002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15736.98</v>
      </c>
      <c r="W18">
        <f t="shared" si="8"/>
        <v>17269.559999999998</v>
      </c>
      <c r="X18">
        <f t="shared" si="9"/>
        <v>33006.53999999999</v>
      </c>
      <c r="AG18">
        <f>AG17</f>
        <v>623</v>
      </c>
      <c r="AH18" s="5">
        <f t="shared" si="10"/>
        <v>8.68</v>
      </c>
      <c r="AI18" s="46">
        <v>4.74</v>
      </c>
    </row>
    <row r="19" spans="1:34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  <c r="AH19" s="5">
        <f t="shared" si="10"/>
        <v>0</v>
      </c>
    </row>
    <row r="20" spans="1:19" ht="37.5">
      <c r="A20" s="21"/>
      <c r="B20" s="20" t="s">
        <v>344</v>
      </c>
      <c r="C20" s="22"/>
      <c r="D20" s="22"/>
      <c r="E20" s="22"/>
      <c r="F20" s="60">
        <v>4154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345</v>
      </c>
      <c r="C21" s="22"/>
      <c r="D21" s="22"/>
      <c r="E21" s="22"/>
      <c r="F21" s="60">
        <v>7484.24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20.25" customHeight="1">
      <c r="A22" s="21"/>
      <c r="B22" s="44" t="s">
        <v>346</v>
      </c>
      <c r="C22" s="22"/>
      <c r="D22" s="22"/>
      <c r="E22" s="22"/>
      <c r="F22" s="60"/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39.75" customHeight="1">
      <c r="A23" s="21"/>
      <c r="B23" s="20" t="s">
        <v>347</v>
      </c>
      <c r="C23" s="22"/>
      <c r="D23" s="22"/>
      <c r="E23" s="22"/>
      <c r="F23" s="60">
        <v>589.72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44" t="s">
        <v>89</v>
      </c>
      <c r="C24" s="22"/>
      <c r="D24" s="22"/>
      <c r="E24" s="22"/>
      <c r="F24" s="60"/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21.75" customHeight="1">
      <c r="A25" s="21"/>
      <c r="B25" s="20" t="s">
        <v>348</v>
      </c>
      <c r="C25" s="22"/>
      <c r="D25" s="22"/>
      <c r="E25" s="22"/>
      <c r="F25" s="60">
        <v>1023.83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20" t="s">
        <v>349</v>
      </c>
      <c r="C26" s="22"/>
      <c r="D26" s="22"/>
      <c r="E26" s="22"/>
      <c r="F26" s="60">
        <v>1676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20" t="s">
        <v>350</v>
      </c>
      <c r="C27" s="22"/>
      <c r="D27" s="22"/>
      <c r="E27" s="22"/>
      <c r="F27" s="60">
        <v>116.99</v>
      </c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20" t="s">
        <v>351</v>
      </c>
      <c r="C28" s="22"/>
      <c r="D28" s="22"/>
      <c r="E28" s="22"/>
      <c r="F28" s="60">
        <v>536.79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44" t="s">
        <v>104</v>
      </c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6.5" customHeight="1">
      <c r="A30" s="21"/>
      <c r="B30" s="20" t="s">
        <v>348</v>
      </c>
      <c r="C30" s="22"/>
      <c r="D30" s="22"/>
      <c r="E30" s="22"/>
      <c r="F30" s="60">
        <v>1224</v>
      </c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21"/>
      <c r="B31" s="44" t="s">
        <v>105</v>
      </c>
      <c r="C31" s="22"/>
      <c r="D31" s="22"/>
      <c r="E31" s="22"/>
      <c r="F31" s="60"/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20" t="s">
        <v>106</v>
      </c>
      <c r="C32" s="22"/>
      <c r="D32" s="22"/>
      <c r="E32" s="22"/>
      <c r="F32" s="60">
        <v>293</v>
      </c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>
      <c r="A33" s="21"/>
      <c r="B33" s="44" t="s">
        <v>107</v>
      </c>
      <c r="C33" s="22"/>
      <c r="D33" s="22"/>
      <c r="E33" s="22"/>
      <c r="F33" s="60"/>
      <c r="G33" s="22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20" t="s">
        <v>120</v>
      </c>
      <c r="C34" s="22"/>
      <c r="D34" s="22"/>
      <c r="E34" s="22"/>
      <c r="F34" s="60">
        <v>532</v>
      </c>
      <c r="G34" s="22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>
      <c r="A35" s="21"/>
      <c r="B35" s="20" t="s">
        <v>350</v>
      </c>
      <c r="C35" s="22"/>
      <c r="D35" s="22"/>
      <c r="E35" s="22"/>
      <c r="F35" s="60">
        <v>114.91</v>
      </c>
      <c r="G35" s="22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21"/>
      <c r="B36" s="44" t="s">
        <v>110</v>
      </c>
      <c r="C36" s="22"/>
      <c r="D36" s="22"/>
      <c r="E36" s="22"/>
      <c r="F36" s="60"/>
      <c r="G36" s="22"/>
      <c r="H36" s="23"/>
      <c r="I36" s="6"/>
      <c r="J36" s="8"/>
      <c r="N36" s="7"/>
      <c r="O36" s="7"/>
      <c r="P36" s="7"/>
      <c r="Q36" s="9"/>
      <c r="R36" s="5"/>
      <c r="S36" s="5"/>
    </row>
    <row r="37" spans="1:19" ht="39" customHeight="1">
      <c r="A37" s="21"/>
      <c r="B37" s="20" t="s">
        <v>352</v>
      </c>
      <c r="C37" s="22"/>
      <c r="D37" s="22"/>
      <c r="E37" s="22"/>
      <c r="F37" s="60">
        <v>1400.14</v>
      </c>
      <c r="G37" s="22"/>
      <c r="H37" s="23"/>
      <c r="I37" s="6"/>
      <c r="J37" s="8"/>
      <c r="N37" s="7"/>
      <c r="O37" s="7"/>
      <c r="P37" s="7"/>
      <c r="Q37" s="9"/>
      <c r="R37" s="5"/>
      <c r="S37" s="5"/>
    </row>
    <row r="38" spans="1:19" ht="18.75">
      <c r="A38" s="21"/>
      <c r="B38" s="44" t="s">
        <v>112</v>
      </c>
      <c r="C38" s="22"/>
      <c r="D38" s="22"/>
      <c r="E38" s="22"/>
      <c r="F38" s="60"/>
      <c r="G38" s="22"/>
      <c r="H38" s="23"/>
      <c r="I38" s="6"/>
      <c r="J38" s="8"/>
      <c r="N38" s="7"/>
      <c r="O38" s="7"/>
      <c r="P38" s="7"/>
      <c r="Q38" s="9"/>
      <c r="R38" s="5"/>
      <c r="S38" s="5"/>
    </row>
    <row r="39" spans="1:19" ht="18.75">
      <c r="A39" s="21"/>
      <c r="B39" s="20" t="s">
        <v>353</v>
      </c>
      <c r="C39" s="22"/>
      <c r="D39" s="22"/>
      <c r="E39" s="22"/>
      <c r="F39" s="60">
        <v>12447.84</v>
      </c>
      <c r="G39" s="22"/>
      <c r="H39" s="23"/>
      <c r="I39" s="6"/>
      <c r="J39" s="8"/>
      <c r="N39" s="7"/>
      <c r="O39" s="7"/>
      <c r="P39" s="7"/>
      <c r="Q39" s="9"/>
      <c r="R39" s="5"/>
      <c r="S39" s="5"/>
    </row>
    <row r="40" spans="1:19" ht="18.75">
      <c r="A40" s="21"/>
      <c r="B40" s="20" t="s">
        <v>113</v>
      </c>
      <c r="C40" s="22"/>
      <c r="D40" s="22"/>
      <c r="E40" s="22"/>
      <c r="F40" s="60">
        <v>726.84</v>
      </c>
      <c r="G40" s="22"/>
      <c r="H40" s="23"/>
      <c r="I40" s="6"/>
      <c r="J40" s="8"/>
      <c r="N40" s="7"/>
      <c r="O40" s="7"/>
      <c r="P40" s="7"/>
      <c r="Q40" s="9"/>
      <c r="R40" s="5"/>
      <c r="S40" s="5"/>
    </row>
    <row r="41" spans="1:24" ht="18.75">
      <c r="A41" s="18"/>
      <c r="B41" s="20" t="s">
        <v>11</v>
      </c>
      <c r="C41" s="19">
        <f>SUM(C13:C26)</f>
        <v>8.75</v>
      </c>
      <c r="D41" s="19">
        <f>SUM(D13:D26)</f>
        <v>9.16</v>
      </c>
      <c r="E41" s="22">
        <f>SUM(E13:E26)</f>
        <v>66947.58</v>
      </c>
      <c r="F41" s="22">
        <f>F13+F14+F15+F16+F17+F18</f>
        <v>66822.04</v>
      </c>
      <c r="G41" s="22">
        <f>G13+G14+G15+G16+G17+G18</f>
        <v>70124.88</v>
      </c>
      <c r="H41" s="23">
        <f>1.04993597951*C41</f>
        <v>9.186939820712501</v>
      </c>
      <c r="I41" s="6">
        <f>1.12035851472*C41</f>
        <v>9.8031370038</v>
      </c>
      <c r="J41" s="8">
        <f>J18</f>
        <v>623</v>
      </c>
      <c r="N41" s="7"/>
      <c r="Q41" s="10"/>
      <c r="R41" s="5">
        <f>SUM(R13:R26)</f>
        <v>8.75</v>
      </c>
      <c r="S41" s="5">
        <f>SUM(S13:S26)</f>
        <v>9.16</v>
      </c>
      <c r="T41" s="5"/>
      <c r="U41" s="5"/>
      <c r="V41" s="5">
        <f>SUM(V13:V26)</f>
        <v>32707.5</v>
      </c>
      <c r="W41" s="5">
        <f>SUM(W13:W26)</f>
        <v>34240.08</v>
      </c>
      <c r="X41" s="5">
        <f>SUM(X13:X26)</f>
        <v>66947.57999999999</v>
      </c>
    </row>
    <row r="42" spans="1:35" ht="19.5" customHeight="1">
      <c r="A42" s="18">
        <v>5</v>
      </c>
      <c r="B42" s="25" t="s">
        <v>22</v>
      </c>
      <c r="C42" s="57">
        <v>1.47</v>
      </c>
      <c r="D42" s="57">
        <v>1.58</v>
      </c>
      <c r="E42" s="22">
        <f>AG42*6*AH42</f>
        <v>11400.9</v>
      </c>
      <c r="F42" s="60">
        <f>E42</f>
        <v>11400.9</v>
      </c>
      <c r="G42" s="22">
        <f>AI42*6*AG42</f>
        <v>12821.340000000002</v>
      </c>
      <c r="H42" s="56" t="e">
        <f>#REF!</f>
        <v>#REF!</v>
      </c>
      <c r="I42" s="5">
        <f>C42+D42</f>
        <v>3.05</v>
      </c>
      <c r="J42" s="46">
        <v>3.43</v>
      </c>
      <c r="K42">
        <v>10</v>
      </c>
      <c r="L42">
        <v>2</v>
      </c>
      <c r="N42" s="7">
        <f>C42*J42*K42</f>
        <v>50.42100000000001</v>
      </c>
      <c r="O42" s="7" t="e">
        <f>#REF!*J42*L42</f>
        <v>#REF!</v>
      </c>
      <c r="P42" s="7" t="e">
        <f>SUM(N42:O42)</f>
        <v>#REF!</v>
      </c>
      <c r="Q42" s="9"/>
      <c r="R42" s="5">
        <v>1.47</v>
      </c>
      <c r="S42">
        <v>1.58</v>
      </c>
      <c r="T42">
        <v>6</v>
      </c>
      <c r="U42">
        <v>6</v>
      </c>
      <c r="V42">
        <f>R42*J42*T42</f>
        <v>30.2526</v>
      </c>
      <c r="W42">
        <f>S42*U42*J42</f>
        <v>32.516400000000004</v>
      </c>
      <c r="X42">
        <f>SUM(V42:W42)</f>
        <v>62.769000000000005</v>
      </c>
      <c r="AC42" t="e">
        <f>#REF!</f>
        <v>#REF!</v>
      </c>
      <c r="AD42" s="56">
        <f>AD19</f>
        <v>0</v>
      </c>
      <c r="AE42" s="56">
        <v>3.05</v>
      </c>
      <c r="AF42">
        <f>AF24</f>
        <v>0</v>
      </c>
      <c r="AG42">
        <f>C7</f>
        <v>623</v>
      </c>
      <c r="AH42">
        <v>3.05</v>
      </c>
      <c r="AI42">
        <v>3.43</v>
      </c>
    </row>
    <row r="43" spans="1:17" ht="18.75">
      <c r="A43" s="16"/>
      <c r="B43" s="26"/>
      <c r="C43" s="16"/>
      <c r="D43" s="16"/>
      <c r="E43" s="16"/>
      <c r="F43" s="16"/>
      <c r="G43" s="16"/>
      <c r="H43" s="16"/>
      <c r="Q43" s="10"/>
    </row>
    <row r="44" spans="1:17" ht="18.75">
      <c r="A44" s="90" t="s">
        <v>75</v>
      </c>
      <c r="B44" s="90"/>
      <c r="C44" s="110">
        <v>51872.01</v>
      </c>
      <c r="D44" s="110"/>
      <c r="E44" s="12" t="s">
        <v>13</v>
      </c>
      <c r="F44" s="16"/>
      <c r="G44" s="16"/>
      <c r="H44" s="16"/>
      <c r="Q44" s="10"/>
    </row>
    <row r="45" spans="1:17" ht="30.75" customHeight="1">
      <c r="A45" s="90" t="s">
        <v>76</v>
      </c>
      <c r="B45" s="90"/>
      <c r="C45" s="110">
        <v>32661.97</v>
      </c>
      <c r="D45" s="110"/>
      <c r="E45" s="12" t="s">
        <v>13</v>
      </c>
      <c r="F45" s="16"/>
      <c r="G45" s="16"/>
      <c r="H45" s="16"/>
      <c r="Q45" s="10"/>
    </row>
    <row r="46" spans="1:8" ht="18.75">
      <c r="A46" s="105" t="s">
        <v>12</v>
      </c>
      <c r="B46" s="105"/>
      <c r="C46" s="105"/>
      <c r="D46" s="105"/>
      <c r="E46" s="105"/>
      <c r="F46" s="105"/>
      <c r="G46" s="105"/>
      <c r="H46" s="16"/>
    </row>
    <row r="47" spans="1:8" ht="18.75" customHeight="1" hidden="1">
      <c r="A47" s="106" t="s">
        <v>29</v>
      </c>
      <c r="B47" s="106"/>
      <c r="C47" s="11" t="e">
        <f>C44-#REF!</f>
        <v>#REF!</v>
      </c>
      <c r="D47" s="16" t="s">
        <v>13</v>
      </c>
      <c r="E47" s="16"/>
      <c r="F47" s="16"/>
      <c r="G47" s="16"/>
      <c r="H47" s="16"/>
    </row>
    <row r="48" spans="1:8" ht="18.75" customHeight="1" hidden="1">
      <c r="A48" s="106" t="s">
        <v>31</v>
      </c>
      <c r="B48" s="106"/>
      <c r="C48" s="51">
        <f>E41-F41</f>
        <v>125.54000000000815</v>
      </c>
      <c r="D48" s="52" t="str">
        <f>D47</f>
        <v>рублей</v>
      </c>
      <c r="E48" s="32"/>
      <c r="F48" s="32"/>
      <c r="G48" s="32"/>
      <c r="H48" s="16"/>
    </row>
    <row r="49" spans="1:8" ht="18.75">
      <c r="A49" s="14"/>
      <c r="B49" s="16"/>
      <c r="C49" s="16"/>
      <c r="D49" s="16"/>
      <c r="E49" s="16"/>
      <c r="F49" s="16"/>
      <c r="G49" s="16"/>
      <c r="H49" s="16"/>
    </row>
    <row r="50" spans="1:8" ht="12.75">
      <c r="A50" s="32"/>
      <c r="B50" s="33"/>
      <c r="C50" s="33"/>
      <c r="D50" s="33"/>
      <c r="E50" s="33"/>
      <c r="F50" s="33"/>
      <c r="G50" s="33"/>
      <c r="H50" s="33"/>
    </row>
    <row r="51" spans="1:8" ht="12.75">
      <c r="A51" s="32"/>
      <c r="B51" s="32"/>
      <c r="C51" s="32"/>
      <c r="D51" s="32"/>
      <c r="E51" s="32"/>
      <c r="F51" s="32"/>
      <c r="G51" s="32"/>
      <c r="H51" s="32"/>
    </row>
    <row r="52" spans="1:8" ht="12.75">
      <c r="A52" s="32"/>
      <c r="B52" s="32"/>
      <c r="C52" s="32"/>
      <c r="D52" s="32"/>
      <c r="E52" s="32"/>
      <c r="F52" s="32"/>
      <c r="G52" s="32"/>
      <c r="H52" s="32"/>
    </row>
    <row r="53" spans="1:8" ht="12.75">
      <c r="A53" s="32"/>
      <c r="B53" s="32"/>
      <c r="C53" s="32"/>
      <c r="D53" s="32"/>
      <c r="E53" s="32"/>
      <c r="F53" s="32"/>
      <c r="G53" s="32"/>
      <c r="H53" s="32"/>
    </row>
    <row r="54" spans="1:8" ht="12.75">
      <c r="A54" s="32"/>
      <c r="B54" s="32"/>
      <c r="C54" s="32"/>
      <c r="D54" s="32"/>
      <c r="E54" s="32"/>
      <c r="F54" s="32"/>
      <c r="G54" s="32"/>
      <c r="H54" s="32"/>
    </row>
    <row r="55" spans="1:8" ht="12.75">
      <c r="A55" s="32"/>
      <c r="B55" s="32"/>
      <c r="C55" s="32"/>
      <c r="D55" s="32"/>
      <c r="E55" s="32"/>
      <c r="F55" s="32"/>
      <c r="G55" s="32"/>
      <c r="H55" s="32"/>
    </row>
    <row r="56" spans="1:8" ht="12.75">
      <c r="A56" s="32"/>
      <c r="B56" s="32"/>
      <c r="C56" s="32"/>
      <c r="D56" s="32"/>
      <c r="E56" s="32"/>
      <c r="F56" s="32"/>
      <c r="G56" s="32"/>
      <c r="H56" s="32"/>
    </row>
    <row r="57" spans="1:8" ht="12.75">
      <c r="A57" s="32"/>
      <c r="B57" s="32"/>
      <c r="C57" s="32"/>
      <c r="D57" s="32"/>
      <c r="E57" s="32"/>
      <c r="F57" s="32"/>
      <c r="G57" s="32"/>
      <c r="H57" s="32"/>
    </row>
    <row r="58" spans="1:8" ht="12.75">
      <c r="A58" s="32"/>
      <c r="B58" s="32"/>
      <c r="C58" s="32"/>
      <c r="D58" s="32"/>
      <c r="E58" s="32"/>
      <c r="F58" s="32"/>
      <c r="G58" s="32"/>
      <c r="H58" s="32"/>
    </row>
    <row r="59" spans="1:8" ht="12.75">
      <c r="A59" s="32"/>
      <c r="B59" s="32"/>
      <c r="C59" s="32"/>
      <c r="D59" s="32"/>
      <c r="E59" s="32"/>
      <c r="F59" s="32"/>
      <c r="G59" s="32"/>
      <c r="H59" s="32"/>
    </row>
    <row r="60" spans="1:8" ht="12.75">
      <c r="A60" s="32"/>
      <c r="B60" s="32"/>
      <c r="C60" s="32"/>
      <c r="D60" s="32"/>
      <c r="E60" s="32"/>
      <c r="F60" s="32"/>
      <c r="G60" s="32"/>
      <c r="H60" s="32"/>
    </row>
    <row r="61" spans="1:8" ht="12.75">
      <c r="A61" s="32"/>
      <c r="B61" s="32"/>
      <c r="C61" s="32"/>
      <c r="D61" s="32"/>
      <c r="E61" s="32"/>
      <c r="F61" s="32"/>
      <c r="G61" s="32"/>
      <c r="H61" s="32"/>
    </row>
    <row r="62" spans="1:8" ht="12.75">
      <c r="A62" s="32"/>
      <c r="B62" s="32"/>
      <c r="C62" s="32"/>
      <c r="D62" s="32"/>
      <c r="E62" s="32"/>
      <c r="F62" s="32"/>
      <c r="G62" s="32"/>
      <c r="H62" s="32"/>
    </row>
    <row r="63" spans="1:8" ht="12.75">
      <c r="A63" s="32"/>
      <c r="B63" s="32"/>
      <c r="C63" s="32"/>
      <c r="D63" s="32"/>
      <c r="E63" s="32"/>
      <c r="F63" s="32"/>
      <c r="G63" s="32"/>
      <c r="H63" s="32"/>
    </row>
    <row r="64" spans="1:8" ht="12.75">
      <c r="A64" s="32"/>
      <c r="B64" s="32"/>
      <c r="C64" s="32"/>
      <c r="D64" s="32"/>
      <c r="E64" s="32"/>
      <c r="F64" s="32"/>
      <c r="G64" s="32"/>
      <c r="H64" s="32"/>
    </row>
    <row r="65" spans="1:8" ht="12.75">
      <c r="A65" s="32"/>
      <c r="B65" s="32"/>
      <c r="C65" s="32"/>
      <c r="D65" s="32"/>
      <c r="E65" s="32"/>
      <c r="F65" s="32"/>
      <c r="G65" s="32"/>
      <c r="H65" s="32"/>
    </row>
    <row r="66" spans="1:8" ht="12.75">
      <c r="A66" s="32"/>
      <c r="B66" s="32"/>
      <c r="C66" s="32"/>
      <c r="D66" s="32"/>
      <c r="E66" s="32"/>
      <c r="F66" s="32"/>
      <c r="G66" s="32"/>
      <c r="H66" s="32"/>
    </row>
    <row r="67" spans="1:8" ht="12.75">
      <c r="A67" s="32"/>
      <c r="B67" s="32"/>
      <c r="C67" s="32"/>
      <c r="D67" s="32"/>
      <c r="E67" s="32"/>
      <c r="F67" s="32"/>
      <c r="G67" s="32"/>
      <c r="H67" s="32"/>
    </row>
    <row r="68" spans="1:8" ht="12.75">
      <c r="A68" s="32"/>
      <c r="B68" s="32"/>
      <c r="C68" s="32"/>
      <c r="D68" s="32"/>
      <c r="E68" s="32"/>
      <c r="F68" s="32"/>
      <c r="G68" s="32"/>
      <c r="H68" s="32"/>
    </row>
    <row r="69" spans="1:8" ht="12.75">
      <c r="A69" s="32"/>
      <c r="B69" s="32"/>
      <c r="C69" s="32"/>
      <c r="D69" s="32"/>
      <c r="E69" s="32"/>
      <c r="F69" s="32"/>
      <c r="G69" s="32"/>
      <c r="H69" s="32"/>
    </row>
    <row r="70" spans="1:8" ht="12.75">
      <c r="A70" s="32"/>
      <c r="B70" s="32"/>
      <c r="C70" s="32"/>
      <c r="D70" s="32"/>
      <c r="E70" s="32"/>
      <c r="F70" s="32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  <row r="74" spans="1:8" ht="12.75">
      <c r="A74" s="32"/>
      <c r="B74" s="32"/>
      <c r="C74" s="32"/>
      <c r="D74" s="32"/>
      <c r="E74" s="32"/>
      <c r="F74" s="32"/>
      <c r="G74" s="32"/>
      <c r="H74" s="32"/>
    </row>
    <row r="75" spans="1:8" ht="12.75">
      <c r="A75" s="32"/>
      <c r="B75" s="32"/>
      <c r="C75" s="32"/>
      <c r="D75" s="32"/>
      <c r="E75" s="32"/>
      <c r="F75" s="32"/>
      <c r="G75" s="32"/>
      <c r="H75" s="32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spans="1:8" ht="12.75">
      <c r="A142" s="32"/>
      <c r="B142" s="32"/>
      <c r="C142" s="32"/>
      <c r="D142" s="32"/>
      <c r="E142" s="32"/>
      <c r="F142" s="32"/>
      <c r="G142" s="32"/>
      <c r="H142" s="32"/>
    </row>
    <row r="143" spans="1:8" ht="12.75">
      <c r="A143" s="32"/>
      <c r="B143" s="32"/>
      <c r="C143" s="32"/>
      <c r="D143" s="32"/>
      <c r="E143" s="32"/>
      <c r="F143" s="32"/>
      <c r="G143" s="32"/>
      <c r="H143" s="32"/>
    </row>
    <row r="144" spans="1:8" ht="12.75">
      <c r="A144" s="32"/>
      <c r="B144" s="32"/>
      <c r="C144" s="32"/>
      <c r="D144" s="32"/>
      <c r="E144" s="32"/>
      <c r="F144" s="32"/>
      <c r="G144" s="32"/>
      <c r="H144" s="32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spans="1:8" ht="12.75">
      <c r="A146" s="32"/>
      <c r="B146" s="32"/>
      <c r="C146" s="32"/>
      <c r="D146" s="32"/>
      <c r="E146" s="32"/>
      <c r="F146" s="32"/>
      <c r="G146" s="32"/>
      <c r="H146" s="32"/>
    </row>
    <row r="147" spans="1:8" ht="12.75">
      <c r="A147" s="32"/>
      <c r="B147" s="32"/>
      <c r="C147" s="32"/>
      <c r="D147" s="32"/>
      <c r="E147" s="32"/>
      <c r="F147" s="32"/>
      <c r="G147" s="32"/>
      <c r="H147" s="32"/>
    </row>
    <row r="148" spans="1:8" ht="12.75">
      <c r="A148" s="32"/>
      <c r="B148" s="32"/>
      <c r="C148" s="32"/>
      <c r="D148" s="32"/>
      <c r="E148" s="32"/>
      <c r="F148" s="32"/>
      <c r="G148" s="32"/>
      <c r="H148" s="32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spans="1:8" ht="12.75">
      <c r="A152" s="32"/>
      <c r="B152" s="32"/>
      <c r="C152" s="32"/>
      <c r="D152" s="32"/>
      <c r="E152" s="32"/>
      <c r="F152" s="32"/>
      <c r="G152" s="32"/>
      <c r="H152" s="32"/>
    </row>
    <row r="153" spans="1:8" ht="12.75">
      <c r="A153" s="32"/>
      <c r="B153" s="32"/>
      <c r="C153" s="32"/>
      <c r="D153" s="32"/>
      <c r="E153" s="32"/>
      <c r="F153" s="32"/>
      <c r="G153" s="32"/>
      <c r="H153" s="32"/>
    </row>
    <row r="154" spans="1:8" ht="12.75">
      <c r="A154" s="32"/>
      <c r="B154" s="32"/>
      <c r="C154" s="32"/>
      <c r="D154" s="32"/>
      <c r="E154" s="32"/>
      <c r="F154" s="32"/>
      <c r="G154" s="32"/>
      <c r="H154" s="32"/>
    </row>
    <row r="155" spans="1:8" ht="12.75">
      <c r="A155" s="32"/>
      <c r="B155" s="32"/>
      <c r="C155" s="32"/>
      <c r="D155" s="32"/>
      <c r="E155" s="32"/>
      <c r="F155" s="32"/>
      <c r="G155" s="32"/>
      <c r="H155" s="32"/>
    </row>
    <row r="156" spans="1:8" ht="12.75">
      <c r="A156" s="32"/>
      <c r="B156" s="32"/>
      <c r="C156" s="32"/>
      <c r="D156" s="32"/>
      <c r="E156" s="32"/>
      <c r="F156" s="32"/>
      <c r="G156" s="32"/>
      <c r="H156" s="32"/>
    </row>
    <row r="157" spans="1:8" ht="12.75">
      <c r="A157" s="32"/>
      <c r="B157" s="32"/>
      <c r="C157" s="32"/>
      <c r="D157" s="32"/>
      <c r="E157" s="32"/>
      <c r="F157" s="32"/>
      <c r="G157" s="32"/>
      <c r="H157" s="32"/>
    </row>
    <row r="158" spans="1:8" ht="12.75">
      <c r="A158" s="32"/>
      <c r="B158" s="32"/>
      <c r="C158" s="32"/>
      <c r="D158" s="32"/>
      <c r="E158" s="32"/>
      <c r="F158" s="32"/>
      <c r="G158" s="32"/>
      <c r="H158" s="32"/>
    </row>
    <row r="159" spans="1:8" ht="12.75">
      <c r="A159" s="32"/>
      <c r="B159" s="32"/>
      <c r="C159" s="32"/>
      <c r="D159" s="32"/>
      <c r="E159" s="32"/>
      <c r="F159" s="32"/>
      <c r="G159" s="32"/>
      <c r="H159" s="32"/>
    </row>
    <row r="160" spans="1:8" ht="12.75">
      <c r="A160" s="32"/>
      <c r="B160" s="32"/>
      <c r="C160" s="32"/>
      <c r="D160" s="32"/>
      <c r="E160" s="32"/>
      <c r="F160" s="32"/>
      <c r="G160" s="32"/>
      <c r="H160" s="32"/>
    </row>
    <row r="161" spans="1:8" ht="12.75">
      <c r="A161" s="32"/>
      <c r="B161" s="32"/>
      <c r="C161" s="32"/>
      <c r="D161" s="32"/>
      <c r="E161" s="32"/>
      <c r="F161" s="32"/>
      <c r="G161" s="32"/>
      <c r="H161" s="32"/>
    </row>
    <row r="162" spans="1:8" ht="12.75">
      <c r="A162" s="32"/>
      <c r="B162" s="32"/>
      <c r="C162" s="32"/>
      <c r="D162" s="32"/>
      <c r="E162" s="32"/>
      <c r="F162" s="32"/>
      <c r="G162" s="32"/>
      <c r="H162" s="32"/>
    </row>
    <row r="163" spans="1:8" ht="12.75">
      <c r="A163" s="32"/>
      <c r="B163" s="32"/>
      <c r="C163" s="32"/>
      <c r="D163" s="32"/>
      <c r="E163" s="32"/>
      <c r="F163" s="32"/>
      <c r="G163" s="32"/>
      <c r="H163" s="32"/>
    </row>
    <row r="164" spans="1:8" ht="12.75">
      <c r="A164" s="32"/>
      <c r="B164" s="32"/>
      <c r="C164" s="32"/>
      <c r="D164" s="32"/>
      <c r="E164" s="32"/>
      <c r="F164" s="32"/>
      <c r="G164" s="32"/>
      <c r="H164" s="32"/>
    </row>
    <row r="165" spans="1:8" ht="12.75">
      <c r="A165" s="32"/>
      <c r="B165" s="32"/>
      <c r="C165" s="32"/>
      <c r="D165" s="32"/>
      <c r="E165" s="32"/>
      <c r="F165" s="32"/>
      <c r="G165" s="32"/>
      <c r="H165" s="32"/>
    </row>
    <row r="166" spans="1:8" ht="12.75">
      <c r="A166" s="32"/>
      <c r="B166" s="32"/>
      <c r="C166" s="32"/>
      <c r="D166" s="32"/>
      <c r="E166" s="32"/>
      <c r="F166" s="32"/>
      <c r="G166" s="32"/>
      <c r="H166" s="32"/>
    </row>
    <row r="167" spans="1:8" ht="12.75">
      <c r="A167" s="32"/>
      <c r="B167" s="32"/>
      <c r="C167" s="32"/>
      <c r="D167" s="32"/>
      <c r="E167" s="32"/>
      <c r="F167" s="32"/>
      <c r="G167" s="32"/>
      <c r="H167" s="32"/>
    </row>
    <row r="168" spans="1:8" ht="12.75">
      <c r="A168" s="32"/>
      <c r="B168" s="32"/>
      <c r="C168" s="32"/>
      <c r="D168" s="32"/>
      <c r="E168" s="32"/>
      <c r="F168" s="32"/>
      <c r="G168" s="32"/>
      <c r="H168" s="32"/>
    </row>
    <row r="169" spans="1:8" ht="12.75">
      <c r="A169" s="32"/>
      <c r="B169" s="32"/>
      <c r="C169" s="32"/>
      <c r="D169" s="32"/>
      <c r="E169" s="32"/>
      <c r="F169" s="32"/>
      <c r="G169" s="32"/>
      <c r="H169" s="32"/>
    </row>
    <row r="170" spans="1:8" ht="12.75">
      <c r="A170" s="32"/>
      <c r="B170" s="32"/>
      <c r="C170" s="32"/>
      <c r="D170" s="32"/>
      <c r="E170" s="32"/>
      <c r="F170" s="32"/>
      <c r="G170" s="32"/>
      <c r="H170" s="32"/>
    </row>
    <row r="171" spans="1:8" ht="12.75">
      <c r="A171" s="32"/>
      <c r="B171" s="32"/>
      <c r="C171" s="32"/>
      <c r="D171" s="32"/>
      <c r="E171" s="32"/>
      <c r="F171" s="32"/>
      <c r="G171" s="32"/>
      <c r="H171" s="32"/>
    </row>
    <row r="172" spans="1:8" ht="12.75">
      <c r="A172" s="32"/>
      <c r="B172" s="32"/>
      <c r="C172" s="32"/>
      <c r="D172" s="32"/>
      <c r="E172" s="32"/>
      <c r="F172" s="32"/>
      <c r="G172" s="32"/>
      <c r="H172" s="32"/>
    </row>
    <row r="173" spans="1:8" ht="12.75">
      <c r="A173" s="32"/>
      <c r="B173" s="32"/>
      <c r="C173" s="32"/>
      <c r="D173" s="32"/>
      <c r="E173" s="32"/>
      <c r="F173" s="32"/>
      <c r="G173" s="32"/>
      <c r="H173" s="32"/>
    </row>
    <row r="174" spans="1:8" ht="12.75">
      <c r="A174" s="32"/>
      <c r="B174" s="32"/>
      <c r="C174" s="32"/>
      <c r="D174" s="32"/>
      <c r="E174" s="32"/>
      <c r="F174" s="32"/>
      <c r="G174" s="32"/>
      <c r="H174" s="32"/>
    </row>
    <row r="175" spans="1:8" ht="12.75">
      <c r="A175" s="32"/>
      <c r="B175" s="32"/>
      <c r="C175" s="32"/>
      <c r="D175" s="32"/>
      <c r="E175" s="32"/>
      <c r="F175" s="32"/>
      <c r="G175" s="32"/>
      <c r="H175" s="32"/>
    </row>
    <row r="176" spans="1:8" ht="12.75">
      <c r="A176" s="32"/>
      <c r="B176" s="32"/>
      <c r="C176" s="32"/>
      <c r="D176" s="32"/>
      <c r="E176" s="32"/>
      <c r="F176" s="32"/>
      <c r="G176" s="32"/>
      <c r="H176" s="32"/>
    </row>
    <row r="177" spans="1:8" ht="12.75">
      <c r="A177" s="32"/>
      <c r="B177" s="32"/>
      <c r="C177" s="32"/>
      <c r="D177" s="32"/>
      <c r="E177" s="32"/>
      <c r="F177" s="32"/>
      <c r="G177" s="32"/>
      <c r="H177" s="32"/>
    </row>
    <row r="178" spans="1:8" ht="12.75">
      <c r="A178" s="32"/>
      <c r="B178" s="32"/>
      <c r="C178" s="32"/>
      <c r="D178" s="32"/>
      <c r="E178" s="32"/>
      <c r="F178" s="32"/>
      <c r="G178" s="32"/>
      <c r="H178" s="32"/>
    </row>
    <row r="179" spans="1:8" ht="12.75">
      <c r="A179" s="32"/>
      <c r="B179" s="32"/>
      <c r="C179" s="32"/>
      <c r="D179" s="32"/>
      <c r="E179" s="32"/>
      <c r="F179" s="32"/>
      <c r="G179" s="32"/>
      <c r="H179" s="32"/>
    </row>
    <row r="180" spans="1:8" ht="12.75">
      <c r="A180" s="32"/>
      <c r="B180" s="32"/>
      <c r="C180" s="32"/>
      <c r="D180" s="32"/>
      <c r="E180" s="32"/>
      <c r="F180" s="32"/>
      <c r="G180" s="32"/>
      <c r="H180" s="32"/>
    </row>
    <row r="181" spans="1:8" ht="12.75">
      <c r="A181" s="32"/>
      <c r="B181" s="32"/>
      <c r="C181" s="32"/>
      <c r="D181" s="32"/>
      <c r="E181" s="32"/>
      <c r="F181" s="32"/>
      <c r="G181" s="32"/>
      <c r="H181" s="32"/>
    </row>
    <row r="182" spans="1:8" ht="12.75">
      <c r="A182" s="32"/>
      <c r="B182" s="32"/>
      <c r="C182" s="32"/>
      <c r="D182" s="32"/>
      <c r="E182" s="32"/>
      <c r="F182" s="32"/>
      <c r="G182" s="32"/>
      <c r="H182" s="32"/>
    </row>
    <row r="183" spans="1:8" ht="12.75">
      <c r="A183" s="32"/>
      <c r="B183" s="32"/>
      <c r="C183" s="32"/>
      <c r="D183" s="32"/>
      <c r="E183" s="32"/>
      <c r="F183" s="32"/>
      <c r="G183" s="32"/>
      <c r="H183" s="32"/>
    </row>
    <row r="184" spans="1:8" ht="12.75">
      <c r="A184" s="32"/>
      <c r="B184" s="32"/>
      <c r="C184" s="32"/>
      <c r="D184" s="32"/>
      <c r="E184" s="32"/>
      <c r="F184" s="32"/>
      <c r="G184" s="32"/>
      <c r="H184" s="32"/>
    </row>
    <row r="185" spans="1:8" ht="12.75">
      <c r="A185" s="32"/>
      <c r="B185" s="32"/>
      <c r="C185" s="32"/>
      <c r="D185" s="32"/>
      <c r="E185" s="32"/>
      <c r="F185" s="32"/>
      <c r="G185" s="32"/>
      <c r="H185" s="32"/>
    </row>
    <row r="186" spans="1:8" ht="12.75">
      <c r="A186" s="32"/>
      <c r="B186" s="32"/>
      <c r="C186" s="32"/>
      <c r="D186" s="32"/>
      <c r="E186" s="32"/>
      <c r="F186" s="32"/>
      <c r="G186" s="32"/>
      <c r="H186" s="32"/>
    </row>
    <row r="187" spans="1:8" ht="12.75">
      <c r="A187" s="32"/>
      <c r="B187" s="32"/>
      <c r="C187" s="32"/>
      <c r="D187" s="32"/>
      <c r="E187" s="32"/>
      <c r="F187" s="32"/>
      <c r="G187" s="32"/>
      <c r="H187" s="32"/>
    </row>
    <row r="188" spans="1:8" ht="12.75">
      <c r="A188" s="32"/>
      <c r="B188" s="32"/>
      <c r="C188" s="32"/>
      <c r="D188" s="32"/>
      <c r="E188" s="32"/>
      <c r="F188" s="32"/>
      <c r="G188" s="32"/>
      <c r="H188" s="32"/>
    </row>
    <row r="189" spans="1:8" ht="12.75">
      <c r="A189" s="32"/>
      <c r="B189" s="32"/>
      <c r="C189" s="32"/>
      <c r="D189" s="32"/>
      <c r="E189" s="32"/>
      <c r="F189" s="32"/>
      <c r="G189" s="32"/>
      <c r="H189" s="32"/>
    </row>
    <row r="190" spans="1:8" ht="12.75">
      <c r="A190" s="32"/>
      <c r="B190" s="32"/>
      <c r="C190" s="32"/>
      <c r="D190" s="32"/>
      <c r="E190" s="32"/>
      <c r="F190" s="32"/>
      <c r="G190" s="32"/>
      <c r="H190" s="32"/>
    </row>
    <row r="191" spans="1:8" ht="12.75">
      <c r="A191" s="32"/>
      <c r="B191" s="32"/>
      <c r="C191" s="32"/>
      <c r="D191" s="32"/>
      <c r="E191" s="32"/>
      <c r="F191" s="32"/>
      <c r="G191" s="32"/>
      <c r="H191" s="32"/>
    </row>
    <row r="192" spans="1:8" ht="12.75">
      <c r="A192" s="32"/>
      <c r="B192" s="32"/>
      <c r="C192" s="32"/>
      <c r="D192" s="32"/>
      <c r="E192" s="32"/>
      <c r="F192" s="32"/>
      <c r="G192" s="32"/>
      <c r="H192" s="32"/>
    </row>
    <row r="193" spans="1:8" ht="12.75">
      <c r="A193" s="32"/>
      <c r="B193" s="32"/>
      <c r="C193" s="32"/>
      <c r="D193" s="32"/>
      <c r="E193" s="32"/>
      <c r="F193" s="32"/>
      <c r="G193" s="32"/>
      <c r="H193" s="32"/>
    </row>
  </sheetData>
  <sheetProtection/>
  <mergeCells count="18">
    <mergeCell ref="A48:B48"/>
    <mergeCell ref="J9:Q12"/>
    <mergeCell ref="A47:B47"/>
    <mergeCell ref="E9:E11"/>
    <mergeCell ref="C9:D10"/>
    <mergeCell ref="R9:X12"/>
    <mergeCell ref="A46:G46"/>
    <mergeCell ref="C44:D44"/>
    <mergeCell ref="A44:B44"/>
    <mergeCell ref="A45:B45"/>
    <mergeCell ref="C45:D45"/>
    <mergeCell ref="A1:G2"/>
    <mergeCell ref="A3:G3"/>
    <mergeCell ref="A4:H5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46"/>
  <sheetViews>
    <sheetView view="pageBreakPreview" zoomScale="75" zoomScaleSheetLayoutView="75" zoomScalePageLayoutView="0" workbookViewId="0" topLeftCell="A22">
      <selection activeCell="AF22" sqref="AF1:AQ16384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1.00390625" style="0" customWidth="1"/>
    <col min="4" max="4" width="10.3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3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53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626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4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AF13*6*AG13</f>
        <v>8037.84</v>
      </c>
      <c r="F13" s="22">
        <f>E13</f>
        <v>8037.84</v>
      </c>
      <c r="G13" s="22">
        <f aca="true" t="shared" si="1" ref="G13:G18">AF13*12*AH13</f>
        <v>8488.56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626</v>
      </c>
      <c r="K13">
        <v>6</v>
      </c>
      <c r="L13">
        <v>2</v>
      </c>
      <c r="M13">
        <v>4</v>
      </c>
      <c r="N13" s="7">
        <f aca="true" t="shared" si="4" ref="N13:N18">C13*J13*K13</f>
        <v>3943.8</v>
      </c>
      <c r="O13" s="7" t="e">
        <f>J13*#REF!*L13</f>
        <v>#REF!</v>
      </c>
      <c r="P13" s="7">
        <f aca="true" t="shared" si="5" ref="P13:P18">D13*J13*M13</f>
        <v>2729.36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3943.8</v>
      </c>
      <c r="W13">
        <f aca="true" t="shared" si="8" ref="W13:W18">U13*S13*J13</f>
        <v>4094.0400000000004</v>
      </c>
      <c r="X13">
        <f aca="true" t="shared" si="9" ref="X13:X18">SUM(V13:W13)</f>
        <v>8037.84</v>
      </c>
      <c r="AF13" s="56">
        <f>C7</f>
        <v>626</v>
      </c>
      <c r="AG13" s="5">
        <f aca="true" t="shared" si="10" ref="AG13:AG18">C13+D13</f>
        <v>2.14</v>
      </c>
      <c r="AH13" s="46">
        <v>1.13</v>
      </c>
    </row>
    <row r="14" spans="1:34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10216.32</v>
      </c>
      <c r="F14" s="22">
        <f>E14</f>
        <v>10216.32</v>
      </c>
      <c r="G14" s="22">
        <f t="shared" si="1"/>
        <v>10892.4</v>
      </c>
      <c r="H14" s="23">
        <f t="shared" si="2"/>
        <v>1.3964148527483002</v>
      </c>
      <c r="I14" s="6">
        <f t="shared" si="3"/>
        <v>1.4900768245776</v>
      </c>
      <c r="J14" s="8">
        <f>J13</f>
        <v>626</v>
      </c>
      <c r="K14">
        <v>6</v>
      </c>
      <c r="L14">
        <v>2</v>
      </c>
      <c r="M14">
        <v>4</v>
      </c>
      <c r="N14" s="7">
        <f t="shared" si="4"/>
        <v>4995.4800000000005</v>
      </c>
      <c r="O14" s="7" t="e">
        <f>J14*#REF!*L14</f>
        <v>#REF!</v>
      </c>
      <c r="P14" s="7">
        <f t="shared" si="5"/>
        <v>3480.56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4995.4800000000005</v>
      </c>
      <c r="W14">
        <f t="shared" si="8"/>
        <v>5220.84</v>
      </c>
      <c r="X14">
        <f t="shared" si="9"/>
        <v>10216.32</v>
      </c>
      <c r="AF14">
        <f>AF13</f>
        <v>626</v>
      </c>
      <c r="AG14" s="5">
        <f t="shared" si="10"/>
        <v>2.7199999999999998</v>
      </c>
      <c r="AH14" s="46">
        <v>1.45</v>
      </c>
    </row>
    <row r="15" spans="1:34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1051.68</v>
      </c>
      <c r="F15" s="22">
        <f>E15</f>
        <v>1051.68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626</v>
      </c>
      <c r="K15">
        <v>6</v>
      </c>
      <c r="L15">
        <v>2</v>
      </c>
      <c r="M15">
        <v>4</v>
      </c>
      <c r="N15" s="7">
        <f t="shared" si="4"/>
        <v>488.2800000000001</v>
      </c>
      <c r="O15" s="7" t="e">
        <f>J15*#REF!*L15</f>
        <v>#REF!</v>
      </c>
      <c r="P15" s="7">
        <f t="shared" si="5"/>
        <v>375.59999999999997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488.2800000000001</v>
      </c>
      <c r="W15">
        <f t="shared" si="8"/>
        <v>0</v>
      </c>
      <c r="X15">
        <f t="shared" si="9"/>
        <v>488.2800000000001</v>
      </c>
      <c r="AF15">
        <f>AF14</f>
        <v>626</v>
      </c>
      <c r="AG15" s="5">
        <f t="shared" si="10"/>
        <v>0.28</v>
      </c>
      <c r="AH15" s="46">
        <v>0</v>
      </c>
    </row>
    <row r="16" spans="1:34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6047.16</v>
      </c>
      <c r="F16" s="22">
        <f>E16</f>
        <v>6047.16</v>
      </c>
      <c r="G16" s="22">
        <f t="shared" si="1"/>
        <v>6159.839999999999</v>
      </c>
      <c r="H16" s="23">
        <f t="shared" si="2"/>
        <v>0.8294494238129001</v>
      </c>
      <c r="I16" s="6">
        <f t="shared" si="3"/>
        <v>0.8850832266288</v>
      </c>
      <c r="J16" s="8">
        <f>J15</f>
        <v>626</v>
      </c>
      <c r="K16">
        <v>6</v>
      </c>
      <c r="L16">
        <v>2</v>
      </c>
      <c r="M16">
        <v>4</v>
      </c>
      <c r="N16" s="7">
        <f t="shared" si="4"/>
        <v>2967.2400000000002</v>
      </c>
      <c r="O16" s="7" t="e">
        <f>J16*#REF!*L16</f>
        <v>#REF!</v>
      </c>
      <c r="P16" s="7">
        <f t="shared" si="5"/>
        <v>2053.2799999999997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2967.2400000000002</v>
      </c>
      <c r="W16">
        <f t="shared" si="8"/>
        <v>3079.92</v>
      </c>
      <c r="X16">
        <f t="shared" si="9"/>
        <v>6047.16</v>
      </c>
      <c r="AF16">
        <f>AF15</f>
        <v>626</v>
      </c>
      <c r="AG16" s="5">
        <f t="shared" si="10"/>
        <v>1.6099999999999999</v>
      </c>
      <c r="AH16" s="46">
        <v>0.82</v>
      </c>
    </row>
    <row r="17" spans="1:34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9314.88</v>
      </c>
      <c r="F17" s="22">
        <f>E17</f>
        <v>9314.88</v>
      </c>
      <c r="G17" s="22">
        <f t="shared" si="1"/>
        <v>9314.88</v>
      </c>
      <c r="H17" s="23">
        <f t="shared" si="2"/>
        <v>1.3019206145924</v>
      </c>
      <c r="I17" s="6">
        <f t="shared" si="3"/>
        <v>1.3892445582528</v>
      </c>
      <c r="J17" s="8">
        <f>J16</f>
        <v>626</v>
      </c>
      <c r="K17">
        <v>6</v>
      </c>
      <c r="L17">
        <v>2</v>
      </c>
      <c r="M17">
        <v>4</v>
      </c>
      <c r="N17" s="7">
        <f t="shared" si="4"/>
        <v>4657.4400000000005</v>
      </c>
      <c r="O17" s="7" t="e">
        <f>J17*#REF!*L17</f>
        <v>#REF!</v>
      </c>
      <c r="P17" s="7">
        <f t="shared" si="5"/>
        <v>3104.96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4657.4400000000005</v>
      </c>
      <c r="W17">
        <f t="shared" si="8"/>
        <v>4657.44</v>
      </c>
      <c r="X17">
        <f t="shared" si="9"/>
        <v>9314.880000000001</v>
      </c>
      <c r="AF17">
        <f>AF16</f>
        <v>626</v>
      </c>
      <c r="AG17" s="5">
        <f t="shared" si="10"/>
        <v>2.48</v>
      </c>
      <c r="AH17" s="46">
        <v>1.24</v>
      </c>
    </row>
    <row r="18" spans="1:34" ht="93.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32602.079999999998</v>
      </c>
      <c r="F18" s="60">
        <f>F20+F22+F23+F24+F25+F27+F29+F31+F32+F33+F35+F36</f>
        <v>31488.11</v>
      </c>
      <c r="G18" s="22">
        <f t="shared" si="1"/>
        <v>35606.880000000005</v>
      </c>
      <c r="H18" s="23">
        <f t="shared" si="2"/>
        <v>4.4202304737371</v>
      </c>
      <c r="I18" s="6">
        <f t="shared" si="3"/>
        <v>4.7167093469712</v>
      </c>
      <c r="J18" s="8">
        <f>J17</f>
        <v>626</v>
      </c>
      <c r="K18">
        <v>6</v>
      </c>
      <c r="L18">
        <v>2</v>
      </c>
      <c r="M18">
        <v>4</v>
      </c>
      <c r="N18" s="7">
        <f t="shared" si="4"/>
        <v>15812.76</v>
      </c>
      <c r="O18" s="7" t="e">
        <f>J18*#REF!*L18</f>
        <v>#REF!</v>
      </c>
      <c r="P18" s="7">
        <f t="shared" si="5"/>
        <v>11192.880000000001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15812.76</v>
      </c>
      <c r="W18">
        <f t="shared" si="8"/>
        <v>17352.719999999998</v>
      </c>
      <c r="X18">
        <f t="shared" si="9"/>
        <v>33165.479999999996</v>
      </c>
      <c r="AF18">
        <f>AF17</f>
        <v>626</v>
      </c>
      <c r="AG18" s="5">
        <f t="shared" si="10"/>
        <v>8.68</v>
      </c>
      <c r="AH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"/>
      <c r="H19" s="23"/>
      <c r="I19" s="6"/>
      <c r="J19" s="8"/>
      <c r="N19" s="7"/>
      <c r="O19" s="7"/>
      <c r="P19" s="7"/>
      <c r="Q19" s="9"/>
      <c r="R19" s="5"/>
      <c r="S19" s="5"/>
    </row>
    <row r="20" spans="1:19" ht="40.5" customHeight="1">
      <c r="A20" s="21"/>
      <c r="B20" s="20" t="s">
        <v>335</v>
      </c>
      <c r="C20" s="22"/>
      <c r="D20" s="22"/>
      <c r="E20" s="22"/>
      <c r="F20" s="60">
        <v>4984.8</v>
      </c>
      <c r="G20" s="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4" t="s">
        <v>89</v>
      </c>
      <c r="C21" s="22"/>
      <c r="D21" s="22"/>
      <c r="E21" s="22"/>
      <c r="F21" s="60"/>
      <c r="G21" s="34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35" t="s">
        <v>336</v>
      </c>
      <c r="C22" s="22"/>
      <c r="D22" s="22"/>
      <c r="E22" s="22"/>
      <c r="F22" s="60">
        <v>572.86</v>
      </c>
      <c r="G22" s="34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20" t="s">
        <v>47</v>
      </c>
      <c r="C23" s="22"/>
      <c r="D23" s="22"/>
      <c r="E23" s="22"/>
      <c r="F23" s="60">
        <v>50.01</v>
      </c>
      <c r="G23" s="34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337</v>
      </c>
      <c r="C24" s="22"/>
      <c r="D24" s="22"/>
      <c r="E24" s="22"/>
      <c r="F24" s="60">
        <v>402.72</v>
      </c>
      <c r="G24" s="34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338</v>
      </c>
      <c r="C25" s="22"/>
      <c r="D25" s="22"/>
      <c r="E25" s="22"/>
      <c r="F25" s="60">
        <v>1043</v>
      </c>
      <c r="G25" s="34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44" t="s">
        <v>104</v>
      </c>
      <c r="C26" s="22"/>
      <c r="D26" s="22"/>
      <c r="E26" s="22"/>
      <c r="F26" s="60"/>
      <c r="G26" s="34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20" t="s">
        <v>339</v>
      </c>
      <c r="C27" s="22"/>
      <c r="D27" s="22"/>
      <c r="E27" s="22"/>
      <c r="F27" s="60">
        <v>4687</v>
      </c>
      <c r="G27" s="34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44" t="s">
        <v>105</v>
      </c>
      <c r="C28" s="22"/>
      <c r="D28" s="22"/>
      <c r="E28" s="22"/>
      <c r="F28" s="60"/>
      <c r="G28" s="34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340</v>
      </c>
      <c r="C29" s="22"/>
      <c r="D29" s="22"/>
      <c r="E29" s="22"/>
      <c r="F29" s="60">
        <v>872</v>
      </c>
      <c r="G29" s="34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44" t="s">
        <v>107</v>
      </c>
      <c r="C30" s="22"/>
      <c r="D30" s="22"/>
      <c r="E30" s="22"/>
      <c r="F30" s="60"/>
      <c r="G30" s="34"/>
      <c r="H30" s="23"/>
      <c r="I30" s="6"/>
      <c r="J30" s="8"/>
      <c r="N30" s="7"/>
      <c r="O30" s="7"/>
      <c r="P30" s="7"/>
      <c r="Q30" s="9"/>
      <c r="R30" s="5"/>
      <c r="S30" s="5"/>
    </row>
    <row r="31" spans="1:19" ht="59.25" customHeight="1">
      <c r="A31" s="21"/>
      <c r="B31" s="20" t="s">
        <v>341</v>
      </c>
      <c r="C31" s="22"/>
      <c r="D31" s="22"/>
      <c r="E31" s="22"/>
      <c r="F31" s="60">
        <v>4612</v>
      </c>
      <c r="G31" s="34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20" t="s">
        <v>47</v>
      </c>
      <c r="C32" s="22"/>
      <c r="D32" s="22"/>
      <c r="E32" s="22"/>
      <c r="F32" s="60">
        <v>49.32</v>
      </c>
      <c r="G32" s="34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>
      <c r="A33" s="21"/>
      <c r="B33" s="20" t="s">
        <v>342</v>
      </c>
      <c r="C33" s="22"/>
      <c r="D33" s="22"/>
      <c r="E33" s="22"/>
      <c r="F33" s="60">
        <v>1039.72</v>
      </c>
      <c r="G33" s="34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44" t="s">
        <v>112</v>
      </c>
      <c r="C34" s="22"/>
      <c r="D34" s="22"/>
      <c r="E34" s="22"/>
      <c r="F34" s="60"/>
      <c r="G34" s="34"/>
      <c r="H34" s="23"/>
      <c r="I34" s="6"/>
      <c r="J34" s="8"/>
      <c r="N34" s="7"/>
      <c r="O34" s="7"/>
      <c r="P34" s="7"/>
      <c r="Q34" s="9"/>
      <c r="R34" s="5"/>
      <c r="S34" s="5"/>
    </row>
    <row r="35" spans="1:19" ht="37.5">
      <c r="A35" s="21"/>
      <c r="B35" s="20" t="s">
        <v>343</v>
      </c>
      <c r="C35" s="22"/>
      <c r="D35" s="22"/>
      <c r="E35" s="22"/>
      <c r="F35" s="60">
        <v>12447.84</v>
      </c>
      <c r="G35" s="34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21"/>
      <c r="B36" s="20" t="s">
        <v>113</v>
      </c>
      <c r="C36" s="22"/>
      <c r="D36" s="22"/>
      <c r="E36" s="22"/>
      <c r="F36" s="60">
        <v>726.84</v>
      </c>
      <c r="G36" s="34"/>
      <c r="H36" s="23"/>
      <c r="I36" s="6"/>
      <c r="J36" s="8"/>
      <c r="N36" s="7"/>
      <c r="O36" s="7"/>
      <c r="P36" s="7"/>
      <c r="Q36" s="9"/>
      <c r="R36" s="5"/>
      <c r="S36" s="5"/>
    </row>
    <row r="37" spans="1:24" ht="18.75">
      <c r="A37" s="18"/>
      <c r="B37" s="20" t="s">
        <v>11</v>
      </c>
      <c r="C37" s="19">
        <f>SUM(C13:C21)</f>
        <v>8.75</v>
      </c>
      <c r="D37" s="22">
        <f>I37</f>
        <v>9.8031370038</v>
      </c>
      <c r="E37" s="22">
        <f>SUM(E13:E21)</f>
        <v>67269.95999999999</v>
      </c>
      <c r="F37" s="22">
        <f>F13+F14+F15+F16+F17+F18</f>
        <v>66155.98999999999</v>
      </c>
      <c r="G37" s="22">
        <f>X37</f>
        <v>67269.95999999999</v>
      </c>
      <c r="H37" s="23">
        <f>1.04993597951*C37</f>
        <v>9.186939820712501</v>
      </c>
      <c r="I37" s="6">
        <f>1.12035851472*C37</f>
        <v>9.8031370038</v>
      </c>
      <c r="J37" s="8">
        <f>J18</f>
        <v>626</v>
      </c>
      <c r="N37" s="7"/>
      <c r="Q37" s="10"/>
      <c r="R37" s="5">
        <f>SUM(R13:R21)</f>
        <v>8.75</v>
      </c>
      <c r="S37" s="5">
        <f>SUM(S13:S21)</f>
        <v>9.16</v>
      </c>
      <c r="T37" s="5"/>
      <c r="U37" s="5"/>
      <c r="V37" s="5">
        <f>SUM(V13:V21)</f>
        <v>32865</v>
      </c>
      <c r="W37" s="5">
        <f>SUM(W13:W21)</f>
        <v>34404.96</v>
      </c>
      <c r="X37" s="5">
        <f>SUM(X13:X21)</f>
        <v>67269.95999999999</v>
      </c>
    </row>
    <row r="38" spans="1:35" ht="19.5" customHeight="1">
      <c r="A38" s="18">
        <v>5</v>
      </c>
      <c r="B38" s="25" t="s">
        <v>22</v>
      </c>
      <c r="C38" s="57">
        <v>1.47</v>
      </c>
      <c r="D38" s="57">
        <v>1.58</v>
      </c>
      <c r="E38" s="22">
        <f>AF38*6*AH38</f>
        <v>11455.8</v>
      </c>
      <c r="F38" s="60">
        <f>E38</f>
        <v>11455.8</v>
      </c>
      <c r="G38" s="22">
        <f>AI38*6*AF38</f>
        <v>12883.080000000002</v>
      </c>
      <c r="H38" s="56" t="e">
        <f>#REF!</f>
        <v>#REF!</v>
      </c>
      <c r="I38" s="5">
        <f>C38+D38</f>
        <v>3.05</v>
      </c>
      <c r="J38" s="46">
        <v>3.43</v>
      </c>
      <c r="K38">
        <v>10</v>
      </c>
      <c r="L38">
        <v>2</v>
      </c>
      <c r="N38" s="7">
        <f>C38*J38*K38</f>
        <v>50.42100000000001</v>
      </c>
      <c r="O38" s="7" t="e">
        <f>#REF!*J38*L38</f>
        <v>#REF!</v>
      </c>
      <c r="P38" s="7" t="e">
        <f>SUM(N38:O38)</f>
        <v>#REF!</v>
      </c>
      <c r="Q38" s="9"/>
      <c r="R38" s="5">
        <v>1.47</v>
      </c>
      <c r="S38">
        <v>1.58</v>
      </c>
      <c r="T38">
        <v>6</v>
      </c>
      <c r="U38">
        <v>6</v>
      </c>
      <c r="V38">
        <f>R38*J38*T38</f>
        <v>30.2526</v>
      </c>
      <c r="W38">
        <f>S38*U38*J38</f>
        <v>32.516400000000004</v>
      </c>
      <c r="X38">
        <f>SUM(V38:W38)</f>
        <v>62.769000000000005</v>
      </c>
      <c r="AC38" t="e">
        <f>#REF!</f>
        <v>#REF!</v>
      </c>
      <c r="AD38" s="56">
        <f>AD15</f>
        <v>0</v>
      </c>
      <c r="AE38" s="56">
        <v>3.05</v>
      </c>
      <c r="AF38">
        <f>AF17</f>
        <v>626</v>
      </c>
      <c r="AG38">
        <f>C3</f>
        <v>0</v>
      </c>
      <c r="AH38">
        <v>3.05</v>
      </c>
      <c r="AI38">
        <v>3.43</v>
      </c>
    </row>
    <row r="39" spans="1:17" ht="18.75">
      <c r="A39" s="16"/>
      <c r="B39" s="26"/>
      <c r="C39" s="16"/>
      <c r="D39" s="16"/>
      <c r="E39" s="16"/>
      <c r="F39" s="16"/>
      <c r="G39" s="16"/>
      <c r="H39" s="16"/>
      <c r="Q39" s="10"/>
    </row>
    <row r="40" spans="1:17" ht="18.75">
      <c r="A40" s="90" t="s">
        <v>75</v>
      </c>
      <c r="B40" s="90"/>
      <c r="C40" s="110">
        <v>62184.1</v>
      </c>
      <c r="D40" s="110"/>
      <c r="E40" s="12" t="s">
        <v>13</v>
      </c>
      <c r="F40" s="16"/>
      <c r="G40" s="16"/>
      <c r="H40" s="16"/>
      <c r="Q40" s="10"/>
    </row>
    <row r="41" spans="1:17" ht="18.75">
      <c r="A41" s="90" t="s">
        <v>76</v>
      </c>
      <c r="B41" s="90"/>
      <c r="C41" s="110">
        <v>57659.09</v>
      </c>
      <c r="D41" s="110"/>
      <c r="E41" s="12" t="s">
        <v>13</v>
      </c>
      <c r="F41" s="16"/>
      <c r="G41" s="16"/>
      <c r="H41" s="16"/>
      <c r="Q41" s="10"/>
    </row>
    <row r="42" spans="1:8" ht="18.75">
      <c r="A42" s="105" t="s">
        <v>12</v>
      </c>
      <c r="B42" s="105"/>
      <c r="C42" s="105"/>
      <c r="D42" s="105"/>
      <c r="E42" s="105"/>
      <c r="F42" s="105"/>
      <c r="G42" s="105"/>
      <c r="H42" s="16"/>
    </row>
    <row r="43" spans="1:8" ht="18.75" customHeight="1" hidden="1">
      <c r="A43" s="106" t="s">
        <v>29</v>
      </c>
      <c r="B43" s="106"/>
      <c r="C43" s="11" t="e">
        <f>C40-#REF!</f>
        <v>#REF!</v>
      </c>
      <c r="D43" s="16" t="s">
        <v>13</v>
      </c>
      <c r="E43" s="16"/>
      <c r="F43" s="16"/>
      <c r="G43" s="16"/>
      <c r="H43" s="16"/>
    </row>
    <row r="44" spans="1:8" ht="18.75" customHeight="1" hidden="1">
      <c r="A44" s="106" t="s">
        <v>31</v>
      </c>
      <c r="B44" s="106"/>
      <c r="C44" s="51">
        <f>E37-F37</f>
        <v>1113.9700000000012</v>
      </c>
      <c r="D44" s="52" t="str">
        <f>D43</f>
        <v>рублей</v>
      </c>
      <c r="H44" s="3"/>
    </row>
    <row r="45" spans="1:8" ht="18.75">
      <c r="A45" s="4"/>
      <c r="B45" s="3"/>
      <c r="C45" s="3"/>
      <c r="D45" s="3"/>
      <c r="E45" s="3"/>
      <c r="F45" s="3"/>
      <c r="G45" s="3"/>
      <c r="H45" s="3"/>
    </row>
    <row r="46" spans="2:8" ht="12.75">
      <c r="B46" s="1"/>
      <c r="C46" s="1"/>
      <c r="D46" s="1"/>
      <c r="E46" s="1"/>
      <c r="F46" s="1"/>
      <c r="G46" s="1"/>
      <c r="H46" s="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44:B44"/>
    <mergeCell ref="J9:Q12"/>
    <mergeCell ref="A43:B43"/>
    <mergeCell ref="R9:X12"/>
    <mergeCell ref="A42:G42"/>
    <mergeCell ref="C9:D10"/>
    <mergeCell ref="A40:B40"/>
    <mergeCell ref="A41:B41"/>
    <mergeCell ref="C40:D40"/>
    <mergeCell ref="C41:D4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43"/>
  <sheetViews>
    <sheetView view="pageBreakPreview" zoomScale="75" zoomScaleSheetLayoutView="75" zoomScalePageLayoutView="0" workbookViewId="0" topLeftCell="D16">
      <selection activeCell="AK16" sqref="AK1:BA16384"/>
    </sheetView>
  </sheetViews>
  <sheetFormatPr defaultColWidth="9.00390625" defaultRowHeight="12.75"/>
  <cols>
    <col min="1" max="1" width="8.25390625" style="0" bestFit="1" customWidth="1"/>
    <col min="2" max="2" width="55.25390625" style="0" customWidth="1"/>
    <col min="3" max="3" width="14.875" style="0" customWidth="1"/>
    <col min="4" max="4" width="14.125" style="0" customWidth="1"/>
    <col min="5" max="5" width="17.125" style="0" customWidth="1"/>
    <col min="6" max="6" width="13.00390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6" width="7.625" style="0" hidden="1" customWidth="1"/>
    <col min="17" max="17" width="8.75390625" style="0" hidden="1" customWidth="1"/>
    <col min="18" max="18" width="7.75390625" style="0" hidden="1" customWidth="1"/>
    <col min="19" max="19" width="5.875" style="0" hidden="1" customWidth="1"/>
    <col min="20" max="21" width="2.375" style="0" hidden="1" customWidth="1"/>
    <col min="22" max="22" width="10.00390625" style="0" hidden="1" customWidth="1"/>
    <col min="23" max="53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25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372.4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9" ht="18.75">
      <c r="A13" s="21" t="s">
        <v>4</v>
      </c>
      <c r="B13" s="20" t="s">
        <v>5</v>
      </c>
      <c r="C13" s="46">
        <v>1.05</v>
      </c>
      <c r="D13" s="46">
        <v>1.09</v>
      </c>
      <c r="E13" s="22">
        <f aca="true" t="shared" si="0" ref="E13:E18">AK13*AL13*6</f>
        <v>4781.616</v>
      </c>
      <c r="F13" s="22">
        <f>E13</f>
        <v>4781.616</v>
      </c>
      <c r="G13" s="22">
        <f aca="true" t="shared" si="1" ref="G13:G18">AK13*12*AM13</f>
        <v>5049.743999999999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372.4</v>
      </c>
      <c r="K13">
        <v>6</v>
      </c>
      <c r="L13">
        <v>2</v>
      </c>
      <c r="M13">
        <v>4</v>
      </c>
      <c r="N13" s="7">
        <f aca="true" t="shared" si="4" ref="N13:N18">C13*J13*K13</f>
        <v>2346.12</v>
      </c>
      <c r="O13" s="7" t="e">
        <f>J13*#REF!*L13</f>
        <v>#REF!</v>
      </c>
      <c r="P13" s="7">
        <f aca="true" t="shared" si="5" ref="P13:P18">D13*J13*M13</f>
        <v>1623.664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>J13*R13*U13</f>
        <v>2346.12</v>
      </c>
      <c r="W13">
        <f>U13*S13*J13</f>
        <v>2435.496</v>
      </c>
      <c r="X13">
        <f aca="true" t="shared" si="7" ref="X13:X24">SUM(V13:W13)</f>
        <v>4781.616</v>
      </c>
      <c r="AK13" s="56">
        <f>C7</f>
        <v>372.4</v>
      </c>
      <c r="AL13" s="5">
        <f aca="true" t="shared" si="8" ref="AL13:AL18">C13+D13</f>
        <v>2.14</v>
      </c>
      <c r="AM13" s="46">
        <v>1.13</v>
      </c>
    </row>
    <row r="14" spans="1:39" ht="37.5">
      <c r="A14" s="21" t="s">
        <v>6</v>
      </c>
      <c r="B14" s="20" t="s">
        <v>7</v>
      </c>
      <c r="C14" s="46">
        <v>1.33</v>
      </c>
      <c r="D14" s="46">
        <v>1.39</v>
      </c>
      <c r="E14" s="22">
        <f t="shared" si="0"/>
        <v>6077.567999999999</v>
      </c>
      <c r="F14" s="22">
        <f>E14</f>
        <v>6077.567999999999</v>
      </c>
      <c r="G14" s="22">
        <f t="shared" si="1"/>
        <v>6479.759999999998</v>
      </c>
      <c r="H14" s="23">
        <f t="shared" si="2"/>
        <v>1.3964148527483002</v>
      </c>
      <c r="I14" s="6">
        <f t="shared" si="3"/>
        <v>1.4900768245776</v>
      </c>
      <c r="J14" s="8">
        <f>J13</f>
        <v>372.4</v>
      </c>
      <c r="K14">
        <v>6</v>
      </c>
      <c r="L14">
        <v>2</v>
      </c>
      <c r="M14">
        <v>4</v>
      </c>
      <c r="N14" s="7">
        <f t="shared" si="4"/>
        <v>2971.752</v>
      </c>
      <c r="O14" s="7" t="e">
        <f>J14*#REF!*L14</f>
        <v>#REF!</v>
      </c>
      <c r="P14" s="7">
        <f t="shared" si="5"/>
        <v>2070.544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aca="true" t="shared" si="9" ref="V14:V24">J14*R14*U14</f>
        <v>2971.752</v>
      </c>
      <c r="W14">
        <f aca="true" t="shared" si="10" ref="W14:W24">U14*S14*J14</f>
        <v>3105.816</v>
      </c>
      <c r="X14">
        <f t="shared" si="7"/>
        <v>6077.567999999999</v>
      </c>
      <c r="AK14">
        <f>AK13</f>
        <v>372.4</v>
      </c>
      <c r="AL14" s="5">
        <f t="shared" si="8"/>
        <v>2.7199999999999998</v>
      </c>
      <c r="AM14" s="46">
        <v>1.45</v>
      </c>
    </row>
    <row r="15" spans="1:39" ht="18.75">
      <c r="A15" s="21" t="s">
        <v>8</v>
      </c>
      <c r="B15" s="20" t="s">
        <v>9</v>
      </c>
      <c r="C15" s="46">
        <v>0.13</v>
      </c>
      <c r="D15" s="46">
        <v>0.15</v>
      </c>
      <c r="E15" s="22">
        <f t="shared" si="0"/>
        <v>625.6320000000001</v>
      </c>
      <c r="F15" s="22">
        <f>E15</f>
        <v>625.6320000000001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372.4</v>
      </c>
      <c r="K15">
        <v>6</v>
      </c>
      <c r="L15">
        <v>2</v>
      </c>
      <c r="M15">
        <v>4</v>
      </c>
      <c r="N15" s="7">
        <f t="shared" si="4"/>
        <v>290.472</v>
      </c>
      <c r="O15" s="7" t="e">
        <f>J15*#REF!*L15</f>
        <v>#REF!</v>
      </c>
      <c r="P15" s="7">
        <f t="shared" si="5"/>
        <v>223.43999999999997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9"/>
        <v>290.472</v>
      </c>
      <c r="W15">
        <f t="shared" si="10"/>
        <v>0</v>
      </c>
      <c r="X15">
        <f t="shared" si="7"/>
        <v>290.472</v>
      </c>
      <c r="AK15">
        <f>AK14</f>
        <v>372.4</v>
      </c>
      <c r="AL15" s="5">
        <f t="shared" si="8"/>
        <v>0.28</v>
      </c>
      <c r="AM15" s="46">
        <v>0</v>
      </c>
    </row>
    <row r="16" spans="1:39" ht="18.75">
      <c r="A16" s="21" t="s">
        <v>16</v>
      </c>
      <c r="B16" s="20" t="s">
        <v>10</v>
      </c>
      <c r="C16" s="46">
        <v>0.79</v>
      </c>
      <c r="D16" s="46">
        <v>0.82</v>
      </c>
      <c r="E16" s="22">
        <f t="shared" si="0"/>
        <v>3597.384</v>
      </c>
      <c r="F16" s="22">
        <f>E16</f>
        <v>3597.384</v>
      </c>
      <c r="G16" s="22">
        <f t="shared" si="1"/>
        <v>3664.4159999999993</v>
      </c>
      <c r="H16" s="23">
        <f t="shared" si="2"/>
        <v>0.8294494238129001</v>
      </c>
      <c r="I16" s="6">
        <f t="shared" si="3"/>
        <v>0.8850832266288</v>
      </c>
      <c r="J16" s="8">
        <f>J15</f>
        <v>372.4</v>
      </c>
      <c r="K16">
        <v>6</v>
      </c>
      <c r="L16">
        <v>2</v>
      </c>
      <c r="M16">
        <v>4</v>
      </c>
      <c r="N16" s="7">
        <f t="shared" si="4"/>
        <v>1765.176</v>
      </c>
      <c r="O16" s="7" t="e">
        <f>J16*#REF!*L16</f>
        <v>#REF!</v>
      </c>
      <c r="P16" s="7">
        <f t="shared" si="5"/>
        <v>1221.4719999999998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9"/>
        <v>1765.176</v>
      </c>
      <c r="W16">
        <f t="shared" si="10"/>
        <v>1832.2079999999999</v>
      </c>
      <c r="X16">
        <f t="shared" si="7"/>
        <v>3597.384</v>
      </c>
      <c r="AK16">
        <f>AK15</f>
        <v>372.4</v>
      </c>
      <c r="AL16" s="5">
        <f t="shared" si="8"/>
        <v>1.6099999999999999</v>
      </c>
      <c r="AM16" s="46">
        <v>0.82</v>
      </c>
    </row>
    <row r="17" spans="1:39" ht="18.75">
      <c r="A17" s="21" t="s">
        <v>17</v>
      </c>
      <c r="B17" s="20" t="s">
        <v>14</v>
      </c>
      <c r="C17" s="46">
        <v>1.24</v>
      </c>
      <c r="D17" s="46">
        <v>1.24</v>
      </c>
      <c r="E17" s="22">
        <f t="shared" si="0"/>
        <v>5541.312</v>
      </c>
      <c r="F17" s="22">
        <f>E17</f>
        <v>5541.312</v>
      </c>
      <c r="G17" s="22">
        <f t="shared" si="1"/>
        <v>5541.311999999999</v>
      </c>
      <c r="H17" s="23">
        <f t="shared" si="2"/>
        <v>1.3019206145924</v>
      </c>
      <c r="I17" s="6">
        <f t="shared" si="3"/>
        <v>1.3892445582528</v>
      </c>
      <c r="J17" s="8">
        <f>J16</f>
        <v>372.4</v>
      </c>
      <c r="K17">
        <v>6</v>
      </c>
      <c r="L17">
        <v>2</v>
      </c>
      <c r="M17">
        <v>4</v>
      </c>
      <c r="N17" s="7">
        <f t="shared" si="4"/>
        <v>2770.656</v>
      </c>
      <c r="O17" s="7" t="e">
        <f>J17*#REF!*L17</f>
        <v>#REF!</v>
      </c>
      <c r="P17" s="7">
        <f t="shared" si="5"/>
        <v>1847.1039999999998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9"/>
        <v>2770.656</v>
      </c>
      <c r="W17">
        <f t="shared" si="10"/>
        <v>2770.6559999999995</v>
      </c>
      <c r="X17">
        <f t="shared" si="7"/>
        <v>5541.312</v>
      </c>
      <c r="AK17">
        <f>AK16</f>
        <v>372.4</v>
      </c>
      <c r="AL17" s="5">
        <f t="shared" si="8"/>
        <v>2.48</v>
      </c>
      <c r="AM17" s="46">
        <v>1.24</v>
      </c>
    </row>
    <row r="18" spans="1:39" ht="56.25">
      <c r="A18" s="21" t="s">
        <v>18</v>
      </c>
      <c r="B18" s="20" t="s">
        <v>19</v>
      </c>
      <c r="C18" s="46">
        <f>1.38+2.83</f>
        <v>4.21</v>
      </c>
      <c r="D18" s="46">
        <f>1.52+2.95</f>
        <v>4.470000000000001</v>
      </c>
      <c r="E18" s="22">
        <f t="shared" si="0"/>
        <v>19394.591999999997</v>
      </c>
      <c r="F18" s="60">
        <f>F20+F21+F24+F25+F27+F28+F29+F31+F33</f>
        <v>8250.36</v>
      </c>
      <c r="G18" s="22">
        <f t="shared" si="1"/>
        <v>21182.111999999997</v>
      </c>
      <c r="H18" s="23">
        <f t="shared" si="2"/>
        <v>4.4202304737371</v>
      </c>
      <c r="I18" s="6">
        <f t="shared" si="3"/>
        <v>4.7167093469712</v>
      </c>
      <c r="J18" s="8">
        <f>J17</f>
        <v>372.4</v>
      </c>
      <c r="K18">
        <v>6</v>
      </c>
      <c r="L18">
        <v>2</v>
      </c>
      <c r="M18">
        <v>4</v>
      </c>
      <c r="N18" s="7">
        <f t="shared" si="4"/>
        <v>9406.823999999999</v>
      </c>
      <c r="O18" s="7" t="e">
        <f>J18*#REF!*L18</f>
        <v>#REF!</v>
      </c>
      <c r="P18" s="7">
        <f t="shared" si="5"/>
        <v>6658.512000000001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9"/>
        <v>9406.823999999999</v>
      </c>
      <c r="W18">
        <f t="shared" si="10"/>
        <v>10322.927999999998</v>
      </c>
      <c r="X18">
        <f t="shared" si="7"/>
        <v>19729.751999999997</v>
      </c>
      <c r="AK18">
        <f>AK17</f>
        <v>372.4</v>
      </c>
      <c r="AL18" s="5">
        <f t="shared" si="8"/>
        <v>8.68</v>
      </c>
      <c r="AM18" s="46">
        <v>4.74</v>
      </c>
    </row>
    <row r="19" spans="1:18" ht="18.75">
      <c r="A19" s="19"/>
      <c r="B19" s="45" t="s">
        <v>89</v>
      </c>
      <c r="C19" s="22"/>
      <c r="D19" s="22"/>
      <c r="E19" s="22"/>
      <c r="F19" s="60" t="s">
        <v>95</v>
      </c>
      <c r="G19" s="22"/>
      <c r="H19" s="23"/>
      <c r="I19" s="6"/>
      <c r="J19" s="8"/>
      <c r="N19" s="7"/>
      <c r="O19" s="7"/>
      <c r="P19" s="7"/>
      <c r="Q19" s="10"/>
      <c r="R19" s="5"/>
    </row>
    <row r="20" spans="1:18" ht="21.75" customHeight="1">
      <c r="A20" s="19"/>
      <c r="B20" s="24" t="s">
        <v>548</v>
      </c>
      <c r="C20" s="22"/>
      <c r="D20" s="22"/>
      <c r="E20" s="22"/>
      <c r="F20" s="60">
        <v>3328.99</v>
      </c>
      <c r="G20" s="22"/>
      <c r="H20" s="23"/>
      <c r="I20" s="6"/>
      <c r="J20" s="8"/>
      <c r="N20" s="7"/>
      <c r="O20" s="7"/>
      <c r="P20" s="7"/>
      <c r="Q20" s="10"/>
      <c r="R20" s="5"/>
    </row>
    <row r="21" spans="1:18" ht="18.75">
      <c r="A21" s="19"/>
      <c r="B21" s="24" t="s">
        <v>27</v>
      </c>
      <c r="C21" s="22"/>
      <c r="D21" s="22"/>
      <c r="E21" s="22"/>
      <c r="F21" s="60">
        <v>50.01</v>
      </c>
      <c r="G21" s="22"/>
      <c r="H21" s="23"/>
      <c r="I21" s="6"/>
      <c r="J21" s="8"/>
      <c r="N21" s="7"/>
      <c r="O21" s="7"/>
      <c r="P21" s="7"/>
      <c r="Q21" s="10"/>
      <c r="R21" s="5"/>
    </row>
    <row r="22" spans="1:18" ht="18.75">
      <c r="A22" s="19"/>
      <c r="B22" s="46" t="s">
        <v>104</v>
      </c>
      <c r="C22" s="22"/>
      <c r="D22" s="22"/>
      <c r="E22" s="22"/>
      <c r="F22" s="60" t="s">
        <v>96</v>
      </c>
      <c r="G22" s="22"/>
      <c r="H22" s="23"/>
      <c r="I22" s="6"/>
      <c r="J22" s="8"/>
      <c r="N22" s="7"/>
      <c r="O22" s="7"/>
      <c r="P22" s="7"/>
      <c r="Q22" s="10"/>
      <c r="R22" s="5"/>
    </row>
    <row r="23" spans="1:24" ht="18.75">
      <c r="A23" s="21"/>
      <c r="B23" s="46" t="s">
        <v>105</v>
      </c>
      <c r="C23" s="22"/>
      <c r="D23" s="22"/>
      <c r="E23" s="22"/>
      <c r="F23" s="60" t="s">
        <v>97</v>
      </c>
      <c r="G23" s="22"/>
      <c r="H23" s="23"/>
      <c r="I23" s="6"/>
      <c r="J23" s="8"/>
      <c r="K23">
        <v>6</v>
      </c>
      <c r="L23">
        <v>2</v>
      </c>
      <c r="M23">
        <v>4</v>
      </c>
      <c r="N23" s="7">
        <f>C23*J23*K23</f>
        <v>0</v>
      </c>
      <c r="O23" s="7" t="e">
        <f>J23*#REF!*L23</f>
        <v>#REF!</v>
      </c>
      <c r="P23" s="7">
        <f>D23*J23*M23</f>
        <v>0</v>
      </c>
      <c r="Q23" s="10"/>
      <c r="R23" s="5"/>
      <c r="V23">
        <f t="shared" si="9"/>
        <v>0</v>
      </c>
      <c r="W23">
        <f t="shared" si="10"/>
        <v>0</v>
      </c>
      <c r="X23">
        <f t="shared" si="7"/>
        <v>0</v>
      </c>
    </row>
    <row r="24" spans="1:24" ht="18.75">
      <c r="A24" s="21"/>
      <c r="B24" s="20" t="s">
        <v>549</v>
      </c>
      <c r="C24" s="22"/>
      <c r="D24" s="22"/>
      <c r="E24" s="22"/>
      <c r="F24" s="60">
        <v>505</v>
      </c>
      <c r="G24" s="22"/>
      <c r="H24" s="23"/>
      <c r="I24" s="6"/>
      <c r="J24" s="8"/>
      <c r="K24">
        <v>6</v>
      </c>
      <c r="L24">
        <v>2</v>
      </c>
      <c r="M24">
        <v>4</v>
      </c>
      <c r="N24" s="7">
        <f>C24*J24*K24</f>
        <v>0</v>
      </c>
      <c r="O24" s="7" t="e">
        <f>J24*#REF!*L24</f>
        <v>#REF!</v>
      </c>
      <c r="P24" s="7">
        <f>D24*J24*M24</f>
        <v>0</v>
      </c>
      <c r="Q24" s="10"/>
      <c r="R24" s="5"/>
      <c r="V24">
        <f t="shared" si="9"/>
        <v>0</v>
      </c>
      <c r="W24">
        <f t="shared" si="10"/>
        <v>0</v>
      </c>
      <c r="X24">
        <f t="shared" si="7"/>
        <v>0</v>
      </c>
    </row>
    <row r="25" spans="1:18" ht="18.75">
      <c r="A25" s="21"/>
      <c r="B25" s="20" t="s">
        <v>550</v>
      </c>
      <c r="C25" s="22"/>
      <c r="D25" s="22"/>
      <c r="E25" s="22"/>
      <c r="F25" s="60">
        <v>1059</v>
      </c>
      <c r="G25" s="22"/>
      <c r="H25" s="23"/>
      <c r="I25" s="6"/>
      <c r="J25" s="8"/>
      <c r="N25" s="7"/>
      <c r="O25" s="7"/>
      <c r="P25" s="7"/>
      <c r="Q25" s="10"/>
      <c r="R25" s="5"/>
    </row>
    <row r="26" spans="1:18" ht="18.75">
      <c r="A26" s="21"/>
      <c r="B26" s="45" t="s">
        <v>107</v>
      </c>
      <c r="C26" s="22"/>
      <c r="D26" s="22"/>
      <c r="E26" s="22"/>
      <c r="F26" s="60" t="s">
        <v>98</v>
      </c>
      <c r="G26" s="22"/>
      <c r="H26" s="23"/>
      <c r="I26" s="6"/>
      <c r="J26" s="8"/>
      <c r="N26" s="7"/>
      <c r="O26" s="7"/>
      <c r="P26" s="7"/>
      <c r="Q26" s="10"/>
      <c r="R26" s="5"/>
    </row>
    <row r="27" spans="1:18" ht="18.75">
      <c r="A27" s="21"/>
      <c r="B27" s="20" t="s">
        <v>293</v>
      </c>
      <c r="C27" s="22"/>
      <c r="D27" s="22"/>
      <c r="E27" s="22"/>
      <c r="F27" s="60">
        <v>1426</v>
      </c>
      <c r="G27" s="22"/>
      <c r="H27" s="23"/>
      <c r="I27" s="6"/>
      <c r="J27" s="8"/>
      <c r="N27" s="7"/>
      <c r="O27" s="7"/>
      <c r="P27" s="7"/>
      <c r="Q27" s="10"/>
      <c r="R27" s="5"/>
    </row>
    <row r="28" spans="1:18" ht="18.75">
      <c r="A28" s="21"/>
      <c r="B28" s="20" t="s">
        <v>27</v>
      </c>
      <c r="C28" s="22"/>
      <c r="D28" s="22"/>
      <c r="E28" s="22"/>
      <c r="F28" s="60">
        <v>49.32</v>
      </c>
      <c r="G28" s="22"/>
      <c r="H28" s="23"/>
      <c r="I28" s="6"/>
      <c r="J28" s="8"/>
      <c r="N28" s="7"/>
      <c r="O28" s="7"/>
      <c r="P28" s="7"/>
      <c r="Q28" s="10"/>
      <c r="R28" s="5"/>
    </row>
    <row r="29" spans="1:18" ht="18.75">
      <c r="A29" s="21"/>
      <c r="B29" s="20" t="s">
        <v>551</v>
      </c>
      <c r="C29" s="22"/>
      <c r="D29" s="22"/>
      <c r="E29" s="22"/>
      <c r="F29" s="60">
        <v>631.64</v>
      </c>
      <c r="G29" s="22"/>
      <c r="H29" s="23"/>
      <c r="I29" s="6"/>
      <c r="J29" s="8"/>
      <c r="N29" s="7"/>
      <c r="O29" s="7"/>
      <c r="P29" s="7"/>
      <c r="Q29" s="10"/>
      <c r="R29" s="5"/>
    </row>
    <row r="30" spans="1:18" ht="18.75">
      <c r="A30" s="21"/>
      <c r="B30" s="44" t="s">
        <v>110</v>
      </c>
      <c r="C30" s="22"/>
      <c r="D30" s="22"/>
      <c r="E30" s="22"/>
      <c r="F30" s="60" t="s">
        <v>99</v>
      </c>
      <c r="G30" s="22"/>
      <c r="H30" s="23"/>
      <c r="I30" s="6"/>
      <c r="J30" s="8"/>
      <c r="N30" s="7"/>
      <c r="O30" s="7"/>
      <c r="P30" s="7"/>
      <c r="Q30" s="10"/>
      <c r="R30" s="5"/>
    </row>
    <row r="31" spans="1:18" ht="37.5">
      <c r="A31" s="21"/>
      <c r="B31" s="20" t="s">
        <v>552</v>
      </c>
      <c r="C31" s="22"/>
      <c r="D31" s="22"/>
      <c r="E31" s="22"/>
      <c r="F31" s="60">
        <v>836.98</v>
      </c>
      <c r="G31" s="22"/>
      <c r="H31" s="23"/>
      <c r="I31" s="6"/>
      <c r="J31" s="8"/>
      <c r="N31" s="7"/>
      <c r="O31" s="7"/>
      <c r="P31" s="7"/>
      <c r="Q31" s="10"/>
      <c r="R31" s="5"/>
    </row>
    <row r="32" spans="1:18" ht="18.75">
      <c r="A32" s="21"/>
      <c r="B32" s="44" t="s">
        <v>112</v>
      </c>
      <c r="C32" s="22"/>
      <c r="D32" s="22"/>
      <c r="E32" s="22"/>
      <c r="F32" s="60" t="s">
        <v>100</v>
      </c>
      <c r="G32" s="22"/>
      <c r="H32" s="23"/>
      <c r="I32" s="6"/>
      <c r="J32" s="8"/>
      <c r="N32" s="7"/>
      <c r="O32" s="7"/>
      <c r="P32" s="7"/>
      <c r="Q32" s="10"/>
      <c r="R32" s="5"/>
    </row>
    <row r="33" spans="1:18" ht="18.75">
      <c r="A33" s="21"/>
      <c r="B33" s="20" t="s">
        <v>263</v>
      </c>
      <c r="C33" s="22"/>
      <c r="D33" s="22"/>
      <c r="E33" s="22"/>
      <c r="F33" s="60">
        <v>363.42</v>
      </c>
      <c r="G33" s="22"/>
      <c r="H33" s="23"/>
      <c r="I33" s="6"/>
      <c r="J33" s="8"/>
      <c r="N33" s="7"/>
      <c r="O33" s="7"/>
      <c r="P33" s="7"/>
      <c r="Q33" s="10"/>
      <c r="R33" s="5"/>
    </row>
    <row r="34" spans="1:24" ht="18.75">
      <c r="A34" s="18"/>
      <c r="B34" s="20" t="s">
        <v>11</v>
      </c>
      <c r="C34" s="19">
        <f>SUM(C13:C24)</f>
        <v>8.75</v>
      </c>
      <c r="D34" s="19">
        <f>SUM(D13:D24)</f>
        <v>9.16</v>
      </c>
      <c r="E34" s="22">
        <f>SUM(E13:E24)</f>
        <v>40018.10399999999</v>
      </c>
      <c r="F34" s="60">
        <f>F13+F14+F15+F16+F17+F18</f>
        <v>28873.872</v>
      </c>
      <c r="G34" s="22">
        <f>G13+G14+G15+G16+G17+G18</f>
        <v>41917.344</v>
      </c>
      <c r="H34" s="23">
        <f>1.04993597951*C34</f>
        <v>9.186939820712501</v>
      </c>
      <c r="I34" s="6">
        <f>1.12035851472*C34</f>
        <v>9.8031370038</v>
      </c>
      <c r="J34" s="8">
        <f>J18</f>
        <v>372.4</v>
      </c>
      <c r="N34" s="7"/>
      <c r="Q34" s="10"/>
      <c r="R34" s="5">
        <f>SUM(R13:R24)</f>
        <v>8.75</v>
      </c>
      <c r="S34" s="5">
        <f>SUM(S13:S24)</f>
        <v>9.16</v>
      </c>
      <c r="T34" s="5"/>
      <c r="U34" s="5"/>
      <c r="V34" s="5">
        <f>SUM(V13:V24)</f>
        <v>19551</v>
      </c>
      <c r="W34" s="5">
        <f>SUM(W13:W24)</f>
        <v>20467.104</v>
      </c>
      <c r="X34" s="5">
        <f>SUM(X13:X24)</f>
        <v>40018.10399999999</v>
      </c>
    </row>
    <row r="35" spans="1:39" ht="19.5" customHeight="1">
      <c r="A35" s="18">
        <v>5</v>
      </c>
      <c r="B35" s="25" t="s">
        <v>22</v>
      </c>
      <c r="C35" s="57">
        <v>1.47</v>
      </c>
      <c r="D35" s="57">
        <v>1.58</v>
      </c>
      <c r="E35" s="58">
        <f>AK35*6*AL35</f>
        <v>6814.919999999998</v>
      </c>
      <c r="F35" s="59">
        <f>E35</f>
        <v>6814.919999999998</v>
      </c>
      <c r="G35" s="59">
        <f>AM35*6*AK35</f>
        <v>7663.992</v>
      </c>
      <c r="H35" s="56" t="e">
        <f>#REF!</f>
        <v>#REF!</v>
      </c>
      <c r="I35" s="5">
        <f>C35+D35</f>
        <v>3.05</v>
      </c>
      <c r="J35" s="46">
        <v>3.43</v>
      </c>
      <c r="K35">
        <v>10</v>
      </c>
      <c r="L35">
        <v>2</v>
      </c>
      <c r="N35" s="7">
        <f>C35*J35*K35</f>
        <v>50.42100000000001</v>
      </c>
      <c r="O35" s="7" t="e">
        <f>#REF!*J35*L35</f>
        <v>#REF!</v>
      </c>
      <c r="P35" s="7" t="e">
        <f>SUM(N35:O35)</f>
        <v>#REF!</v>
      </c>
      <c r="Q35" s="9"/>
      <c r="R35" s="5">
        <v>1.47</v>
      </c>
      <c r="S35">
        <v>1.58</v>
      </c>
      <c r="T35">
        <v>6</v>
      </c>
      <c r="U35">
        <v>6</v>
      </c>
      <c r="V35">
        <f>R35*J35*T35</f>
        <v>30.2526</v>
      </c>
      <c r="W35">
        <f>S35*U35*J35</f>
        <v>32.516400000000004</v>
      </c>
      <c r="X35">
        <f>SUM(V35:W35)</f>
        <v>62.769000000000005</v>
      </c>
      <c r="AD35" s="56">
        <f>C12</f>
        <v>0</v>
      </c>
      <c r="AE35">
        <v>3.05</v>
      </c>
      <c r="AF35" s="56">
        <f>C13</f>
        <v>1.05</v>
      </c>
      <c r="AG35">
        <v>3.05</v>
      </c>
      <c r="AH35">
        <v>3.43</v>
      </c>
      <c r="AK35">
        <f>AK18</f>
        <v>372.4</v>
      </c>
      <c r="AL35">
        <f>3.05</f>
        <v>3.05</v>
      </c>
      <c r="AM35">
        <v>3.43</v>
      </c>
    </row>
    <row r="36" spans="1:17" ht="18.75">
      <c r="A36" s="16"/>
      <c r="B36" s="26"/>
      <c r="C36" s="16"/>
      <c r="D36" s="16"/>
      <c r="E36" s="16"/>
      <c r="F36" s="16"/>
      <c r="G36" s="16"/>
      <c r="H36" s="16"/>
      <c r="Q36" s="10"/>
    </row>
    <row r="37" spans="1:17" ht="18.75">
      <c r="A37" s="90" t="s">
        <v>75</v>
      </c>
      <c r="B37" s="90"/>
      <c r="C37" s="90">
        <v>70211.15</v>
      </c>
      <c r="D37" s="90"/>
      <c r="E37" s="12" t="s">
        <v>13</v>
      </c>
      <c r="F37" s="16"/>
      <c r="G37" s="16"/>
      <c r="H37" s="16"/>
      <c r="Q37" s="10"/>
    </row>
    <row r="38" spans="1:17" ht="30.75" customHeight="1">
      <c r="A38" s="90" t="s">
        <v>76</v>
      </c>
      <c r="B38" s="90"/>
      <c r="C38" s="90">
        <v>92507.49</v>
      </c>
      <c r="D38" s="90"/>
      <c r="E38" s="12" t="s">
        <v>13</v>
      </c>
      <c r="F38" s="16"/>
      <c r="G38" s="16"/>
      <c r="H38" s="16"/>
      <c r="Q38" s="10"/>
    </row>
    <row r="39" spans="1:8" ht="18.75">
      <c r="A39" s="105" t="s">
        <v>12</v>
      </c>
      <c r="B39" s="105"/>
      <c r="C39" s="105"/>
      <c r="D39" s="105"/>
      <c r="E39" s="105"/>
      <c r="F39" s="105"/>
      <c r="G39" s="105"/>
      <c r="H39" s="16"/>
    </row>
    <row r="40" spans="1:8" ht="18.75" customHeight="1" hidden="1">
      <c r="A40" s="111" t="s">
        <v>29</v>
      </c>
      <c r="B40" s="111"/>
      <c r="C40" s="49" t="e">
        <f>C37-#REF!</f>
        <v>#REF!</v>
      </c>
      <c r="D40" s="28" t="s">
        <v>13</v>
      </c>
      <c r="E40" s="28"/>
      <c r="F40" s="16"/>
      <c r="G40" s="16"/>
      <c r="H40" s="16"/>
    </row>
    <row r="41" spans="1:8" ht="18.75" customHeight="1" hidden="1">
      <c r="A41" s="27"/>
      <c r="B41" s="27" t="s">
        <v>31</v>
      </c>
      <c r="C41" s="50">
        <f>E34-F34</f>
        <v>11144.231999999993</v>
      </c>
      <c r="D41" s="27" t="str">
        <f>D40</f>
        <v>рублей</v>
      </c>
      <c r="E41" s="27"/>
      <c r="H41" s="3"/>
    </row>
    <row r="42" spans="1:8" ht="18.75">
      <c r="A42" s="4"/>
      <c r="B42" s="3"/>
      <c r="C42" s="3"/>
      <c r="D42" s="3"/>
      <c r="E42" s="3"/>
      <c r="F42" s="3"/>
      <c r="G42" s="3"/>
      <c r="H42" s="3"/>
    </row>
    <row r="43" spans="2:8" ht="12.75">
      <c r="B43" s="1"/>
      <c r="C43" s="1"/>
      <c r="D43" s="1"/>
      <c r="E43" s="1"/>
      <c r="F43" s="1"/>
      <c r="G43" s="1"/>
      <c r="H43" s="1"/>
    </row>
  </sheetData>
  <sheetProtection/>
  <mergeCells count="17">
    <mergeCell ref="A40:B40"/>
    <mergeCell ref="A37:B37"/>
    <mergeCell ref="A38:B38"/>
    <mergeCell ref="A1:G2"/>
    <mergeCell ref="A3:G3"/>
    <mergeCell ref="A4:H5"/>
    <mergeCell ref="E9:E11"/>
    <mergeCell ref="F9:F11"/>
    <mergeCell ref="G9:G11"/>
    <mergeCell ref="A9:A11"/>
    <mergeCell ref="B9:B11"/>
    <mergeCell ref="J9:Q12"/>
    <mergeCell ref="R9:X12"/>
    <mergeCell ref="A39:G39"/>
    <mergeCell ref="C9:D10"/>
    <mergeCell ref="C37:D37"/>
    <mergeCell ref="C38:D3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48"/>
  <sheetViews>
    <sheetView view="pageBreakPreview" zoomScale="75" zoomScaleSheetLayoutView="75" zoomScalePageLayoutView="0" workbookViewId="0" topLeftCell="A16">
      <selection activeCell="AF16" sqref="AF1:AN16384"/>
    </sheetView>
  </sheetViews>
  <sheetFormatPr defaultColWidth="9.00390625" defaultRowHeight="12.75"/>
  <cols>
    <col min="1" max="1" width="8.25390625" style="0" bestFit="1" customWidth="1"/>
    <col min="2" max="2" width="51.625" style="0" customWidth="1"/>
    <col min="3" max="3" width="11.625" style="0" customWidth="1"/>
    <col min="4" max="4" width="9.2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0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54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634.2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63" customHeight="1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4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AF13*6*AG13</f>
        <v>8143.128000000001</v>
      </c>
      <c r="F13" s="22">
        <f>E13</f>
        <v>8143.128000000001</v>
      </c>
      <c r="G13" s="22">
        <f aca="true" t="shared" si="1" ref="G13:G18">AF13*12*AH13</f>
        <v>8599.752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634.2</v>
      </c>
      <c r="K13">
        <v>6</v>
      </c>
      <c r="L13">
        <v>2</v>
      </c>
      <c r="M13">
        <v>4</v>
      </c>
      <c r="N13" s="7">
        <f aca="true" t="shared" si="4" ref="N13:N18">C13*J13*K13</f>
        <v>3995.4600000000005</v>
      </c>
      <c r="O13" s="7" t="e">
        <f>J13*#REF!*L13</f>
        <v>#REF!</v>
      </c>
      <c r="P13" s="7">
        <f aca="true" t="shared" si="5" ref="P13:P18">D13*J13*M13</f>
        <v>2765.1120000000005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3995.4600000000005</v>
      </c>
      <c r="W13">
        <f aca="true" t="shared" si="8" ref="W13:W18">U13*S13*J13</f>
        <v>4147.668000000001</v>
      </c>
      <c r="X13">
        <f aca="true" t="shared" si="9" ref="X13:X18">SUM(V13:W13)</f>
        <v>8143.128000000001</v>
      </c>
      <c r="AF13" s="56">
        <f>C7</f>
        <v>634.2</v>
      </c>
      <c r="AG13" s="5">
        <f aca="true" t="shared" si="10" ref="AG13:AG18">C13+D13</f>
        <v>2.14</v>
      </c>
      <c r="AH13" s="46">
        <v>1.13</v>
      </c>
    </row>
    <row r="14" spans="1:34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10350.144</v>
      </c>
      <c r="F14" s="22">
        <f>E14</f>
        <v>10350.144</v>
      </c>
      <c r="G14" s="22">
        <f t="shared" si="1"/>
        <v>11035.08</v>
      </c>
      <c r="H14" s="23">
        <f t="shared" si="2"/>
        <v>1.3964148527483002</v>
      </c>
      <c r="I14" s="6">
        <f t="shared" si="3"/>
        <v>1.4900768245776</v>
      </c>
      <c r="J14" s="8">
        <f>J13</f>
        <v>634.2</v>
      </c>
      <c r="K14">
        <v>6</v>
      </c>
      <c r="L14">
        <v>2</v>
      </c>
      <c r="M14">
        <v>4</v>
      </c>
      <c r="N14" s="7">
        <f t="shared" si="4"/>
        <v>5060.916000000001</v>
      </c>
      <c r="O14" s="7" t="e">
        <f>J14*#REF!*L14</f>
        <v>#REF!</v>
      </c>
      <c r="P14" s="7">
        <f t="shared" si="5"/>
        <v>3526.152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5060.916000000001</v>
      </c>
      <c r="W14">
        <f t="shared" si="8"/>
        <v>5289.228</v>
      </c>
      <c r="X14">
        <f t="shared" si="9"/>
        <v>10350.144</v>
      </c>
      <c r="AF14">
        <f>AF13</f>
        <v>634.2</v>
      </c>
      <c r="AG14" s="5">
        <f t="shared" si="10"/>
        <v>2.7199999999999998</v>
      </c>
      <c r="AH14" s="46">
        <v>1.45</v>
      </c>
    </row>
    <row r="15" spans="1:34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1065.4560000000001</v>
      </c>
      <c r="F15" s="22">
        <f>E15</f>
        <v>1065.4560000000001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634.2</v>
      </c>
      <c r="K15">
        <v>6</v>
      </c>
      <c r="L15">
        <v>2</v>
      </c>
      <c r="M15">
        <v>4</v>
      </c>
      <c r="N15" s="7">
        <f t="shared" si="4"/>
        <v>494.67600000000004</v>
      </c>
      <c r="O15" s="7" t="e">
        <f>J15*#REF!*L15</f>
        <v>#REF!</v>
      </c>
      <c r="P15" s="7">
        <f t="shared" si="5"/>
        <v>380.52000000000004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494.67600000000004</v>
      </c>
      <c r="W15">
        <f t="shared" si="8"/>
        <v>0</v>
      </c>
      <c r="X15">
        <f t="shared" si="9"/>
        <v>494.67600000000004</v>
      </c>
      <c r="AF15">
        <f>AF14</f>
        <v>634.2</v>
      </c>
      <c r="AG15" s="5">
        <f t="shared" si="10"/>
        <v>0.28</v>
      </c>
      <c r="AH15" s="46">
        <v>0</v>
      </c>
    </row>
    <row r="16" spans="1:34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6126.372</v>
      </c>
      <c r="F16" s="22">
        <f>E16</f>
        <v>6126.372</v>
      </c>
      <c r="G16" s="22">
        <f t="shared" si="1"/>
        <v>6240.528</v>
      </c>
      <c r="H16" s="23">
        <f t="shared" si="2"/>
        <v>0.8294494238129001</v>
      </c>
      <c r="I16" s="6">
        <f t="shared" si="3"/>
        <v>0.8850832266288</v>
      </c>
      <c r="J16" s="8">
        <f>J15</f>
        <v>634.2</v>
      </c>
      <c r="K16">
        <v>6</v>
      </c>
      <c r="L16">
        <v>2</v>
      </c>
      <c r="M16">
        <v>4</v>
      </c>
      <c r="N16" s="7">
        <f t="shared" si="4"/>
        <v>3006.1080000000006</v>
      </c>
      <c r="O16" s="7" t="e">
        <f>J16*#REF!*L16</f>
        <v>#REF!</v>
      </c>
      <c r="P16" s="7">
        <f t="shared" si="5"/>
        <v>2080.176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3006.1080000000006</v>
      </c>
      <c r="W16">
        <f t="shared" si="8"/>
        <v>3120.264</v>
      </c>
      <c r="X16">
        <f t="shared" si="9"/>
        <v>6126.372000000001</v>
      </c>
      <c r="AF16">
        <f>AF15</f>
        <v>634.2</v>
      </c>
      <c r="AG16" s="5">
        <f t="shared" si="10"/>
        <v>1.6099999999999999</v>
      </c>
      <c r="AH16" s="46">
        <v>0.82</v>
      </c>
    </row>
    <row r="17" spans="1:34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9436.896</v>
      </c>
      <c r="F17" s="22">
        <f>E17</f>
        <v>9436.896</v>
      </c>
      <c r="G17" s="22">
        <f t="shared" si="1"/>
        <v>9436.896</v>
      </c>
      <c r="H17" s="23">
        <f t="shared" si="2"/>
        <v>1.3019206145924</v>
      </c>
      <c r="I17" s="6">
        <f t="shared" si="3"/>
        <v>1.3892445582528</v>
      </c>
      <c r="J17" s="8">
        <f>J16</f>
        <v>634.2</v>
      </c>
      <c r="K17">
        <v>6</v>
      </c>
      <c r="L17">
        <v>2</v>
      </c>
      <c r="M17">
        <v>4</v>
      </c>
      <c r="N17" s="7">
        <f t="shared" si="4"/>
        <v>4718.448</v>
      </c>
      <c r="O17" s="7" t="e">
        <f>J17*#REF!*L17</f>
        <v>#REF!</v>
      </c>
      <c r="P17" s="7">
        <f t="shared" si="5"/>
        <v>3145.632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4718.448</v>
      </c>
      <c r="W17">
        <f t="shared" si="8"/>
        <v>4718.448</v>
      </c>
      <c r="X17">
        <f t="shared" si="9"/>
        <v>9436.896</v>
      </c>
      <c r="AF17">
        <f>AF16</f>
        <v>634.2</v>
      </c>
      <c r="AG17" s="5">
        <f t="shared" si="10"/>
        <v>2.48</v>
      </c>
      <c r="AH17" s="46">
        <v>1.24</v>
      </c>
    </row>
    <row r="18" spans="1:34" ht="60" customHeight="1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33029.136</v>
      </c>
      <c r="F18" s="60">
        <f>F20+F22+F24+F25+F26+F28+F30+F31+F33+F34+F35+F37+F38</f>
        <v>29136.920000000002</v>
      </c>
      <c r="G18" s="22">
        <f t="shared" si="1"/>
        <v>36073.296</v>
      </c>
      <c r="H18" s="23">
        <f t="shared" si="2"/>
        <v>4.4202304737371</v>
      </c>
      <c r="I18" s="6">
        <f t="shared" si="3"/>
        <v>4.7167093469712</v>
      </c>
      <c r="J18" s="8">
        <f>J17</f>
        <v>634.2</v>
      </c>
      <c r="K18">
        <v>6</v>
      </c>
      <c r="L18">
        <v>2</v>
      </c>
      <c r="M18">
        <v>4</v>
      </c>
      <c r="N18" s="7">
        <f t="shared" si="4"/>
        <v>16019.892</v>
      </c>
      <c r="O18" s="7" t="e">
        <f>J18*#REF!*L18</f>
        <v>#REF!</v>
      </c>
      <c r="P18" s="7">
        <f t="shared" si="5"/>
        <v>11339.496000000003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16019.892</v>
      </c>
      <c r="W18">
        <f t="shared" si="8"/>
        <v>17580.024</v>
      </c>
      <c r="X18">
        <f t="shared" si="9"/>
        <v>33599.916</v>
      </c>
      <c r="AF18">
        <f>AF17</f>
        <v>634.2</v>
      </c>
      <c r="AG18" s="5">
        <f t="shared" si="10"/>
        <v>8.68</v>
      </c>
      <c r="AH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250</v>
      </c>
      <c r="C20" s="22"/>
      <c r="D20" s="22"/>
      <c r="E20" s="22"/>
      <c r="F20" s="60">
        <v>5815.6</v>
      </c>
      <c r="G20" s="2"/>
      <c r="H20" s="23"/>
      <c r="I20" s="6"/>
      <c r="J20" s="8"/>
      <c r="N20" s="7"/>
      <c r="O20" s="7"/>
      <c r="P20" s="7"/>
      <c r="Q20" s="9"/>
      <c r="R20" s="5"/>
      <c r="S20" s="5"/>
    </row>
    <row r="21" spans="1:32" ht="18.75">
      <c r="A21" s="21"/>
      <c r="B21" s="44" t="s">
        <v>87</v>
      </c>
      <c r="C21" s="22"/>
      <c r="D21" s="22"/>
      <c r="E21" s="22"/>
      <c r="F21" s="60"/>
      <c r="G21" s="34"/>
      <c r="H21" s="23"/>
      <c r="I21" s="36"/>
      <c r="J21" s="32"/>
      <c r="K21" s="32"/>
      <c r="L21" s="32"/>
      <c r="M21" s="32"/>
      <c r="N21" s="37"/>
      <c r="O21" s="37"/>
      <c r="P21" s="37"/>
      <c r="Q21" s="38"/>
      <c r="R21" s="39"/>
      <c r="S21" s="39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18.75">
      <c r="A22" s="21"/>
      <c r="B22" s="35" t="s">
        <v>328</v>
      </c>
      <c r="C22" s="22"/>
      <c r="D22" s="22"/>
      <c r="E22" s="22"/>
      <c r="F22" s="60">
        <v>1115.07</v>
      </c>
      <c r="G22" s="34"/>
      <c r="H22" s="23"/>
      <c r="I22" s="36"/>
      <c r="J22" s="32"/>
      <c r="K22" s="32"/>
      <c r="L22" s="32"/>
      <c r="M22" s="32"/>
      <c r="N22" s="37"/>
      <c r="O22" s="37"/>
      <c r="P22" s="37"/>
      <c r="Q22" s="38"/>
      <c r="R22" s="39"/>
      <c r="S22" s="39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18.75">
      <c r="A23" s="21"/>
      <c r="B23" s="44" t="s">
        <v>89</v>
      </c>
      <c r="C23" s="22"/>
      <c r="D23" s="22"/>
      <c r="E23" s="22"/>
      <c r="F23" s="60"/>
      <c r="G23" s="34"/>
      <c r="H23" s="23"/>
      <c r="I23" s="36"/>
      <c r="J23" s="32"/>
      <c r="K23" s="32"/>
      <c r="L23" s="32"/>
      <c r="M23" s="32"/>
      <c r="N23" s="37"/>
      <c r="O23" s="37"/>
      <c r="P23" s="37"/>
      <c r="Q23" s="38"/>
      <c r="R23" s="39"/>
      <c r="S23" s="39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8.75">
      <c r="A24" s="21"/>
      <c r="B24" s="20" t="s">
        <v>329</v>
      </c>
      <c r="C24" s="22"/>
      <c r="D24" s="22"/>
      <c r="E24" s="22"/>
      <c r="F24" s="60">
        <v>1676</v>
      </c>
      <c r="G24" s="34"/>
      <c r="H24" s="23"/>
      <c r="I24" s="36"/>
      <c r="J24" s="32"/>
      <c r="K24" s="32"/>
      <c r="L24" s="32"/>
      <c r="M24" s="32"/>
      <c r="N24" s="37"/>
      <c r="O24" s="37"/>
      <c r="P24" s="37"/>
      <c r="Q24" s="38"/>
      <c r="R24" s="39"/>
      <c r="S24" s="39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22.5" customHeight="1">
      <c r="A25" s="21"/>
      <c r="B25" s="20" t="s">
        <v>231</v>
      </c>
      <c r="C25" s="22"/>
      <c r="D25" s="22"/>
      <c r="E25" s="22"/>
      <c r="F25" s="60">
        <v>1540.57</v>
      </c>
      <c r="G25" s="34"/>
      <c r="H25" s="23"/>
      <c r="I25" s="36"/>
      <c r="J25" s="32"/>
      <c r="K25" s="32"/>
      <c r="L25" s="32"/>
      <c r="M25" s="32"/>
      <c r="N25" s="37"/>
      <c r="O25" s="37"/>
      <c r="P25" s="37"/>
      <c r="Q25" s="38"/>
      <c r="R25" s="39"/>
      <c r="S25" s="39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8.75">
      <c r="A26" s="21"/>
      <c r="B26" s="20" t="s">
        <v>330</v>
      </c>
      <c r="C26" s="22"/>
      <c r="D26" s="22"/>
      <c r="E26" s="22"/>
      <c r="F26" s="60">
        <v>402.72</v>
      </c>
      <c r="G26" s="34"/>
      <c r="H26" s="23"/>
      <c r="I26" s="36"/>
      <c r="J26" s="32"/>
      <c r="K26" s="32"/>
      <c r="L26" s="32"/>
      <c r="M26" s="32"/>
      <c r="N26" s="37"/>
      <c r="O26" s="37"/>
      <c r="P26" s="37"/>
      <c r="Q26" s="38"/>
      <c r="R26" s="39"/>
      <c r="S26" s="39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18.75">
      <c r="A27" s="21"/>
      <c r="B27" s="44" t="s">
        <v>105</v>
      </c>
      <c r="C27" s="22"/>
      <c r="D27" s="22"/>
      <c r="E27" s="22"/>
      <c r="F27" s="60"/>
      <c r="G27" s="34"/>
      <c r="H27" s="23"/>
      <c r="I27" s="36"/>
      <c r="J27" s="32"/>
      <c r="K27" s="32"/>
      <c r="L27" s="32"/>
      <c r="M27" s="32"/>
      <c r="N27" s="37"/>
      <c r="O27" s="37"/>
      <c r="P27" s="37"/>
      <c r="Q27" s="38"/>
      <c r="R27" s="39"/>
      <c r="S27" s="39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18.75">
      <c r="A28" s="21"/>
      <c r="B28" s="20" t="s">
        <v>106</v>
      </c>
      <c r="C28" s="22"/>
      <c r="D28" s="22"/>
      <c r="E28" s="22"/>
      <c r="F28" s="60">
        <v>314</v>
      </c>
      <c r="G28" s="34"/>
      <c r="H28" s="23"/>
      <c r="I28" s="36"/>
      <c r="J28" s="32"/>
      <c r="K28" s="32"/>
      <c r="L28" s="32"/>
      <c r="M28" s="32"/>
      <c r="N28" s="37"/>
      <c r="O28" s="37"/>
      <c r="P28" s="37"/>
      <c r="Q28" s="38"/>
      <c r="R28" s="39"/>
      <c r="S28" s="39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8.75">
      <c r="A29" s="21"/>
      <c r="B29" s="44" t="s">
        <v>107</v>
      </c>
      <c r="C29" s="22"/>
      <c r="D29" s="22"/>
      <c r="E29" s="22"/>
      <c r="F29" s="60"/>
      <c r="G29" s="34"/>
      <c r="H29" s="23"/>
      <c r="I29" s="36"/>
      <c r="J29" s="32"/>
      <c r="K29" s="32"/>
      <c r="L29" s="32"/>
      <c r="M29" s="32"/>
      <c r="N29" s="37"/>
      <c r="O29" s="37"/>
      <c r="P29" s="37"/>
      <c r="Q29" s="38"/>
      <c r="R29" s="39"/>
      <c r="S29" s="39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18.75">
      <c r="A30" s="21"/>
      <c r="B30" s="20" t="s">
        <v>120</v>
      </c>
      <c r="C30" s="22"/>
      <c r="D30" s="22"/>
      <c r="E30" s="22"/>
      <c r="F30" s="60">
        <v>378</v>
      </c>
      <c r="G30" s="34"/>
      <c r="H30" s="23"/>
      <c r="I30" s="36"/>
      <c r="J30" s="32"/>
      <c r="K30" s="32"/>
      <c r="L30" s="32"/>
      <c r="M30" s="32"/>
      <c r="N30" s="37"/>
      <c r="O30" s="37"/>
      <c r="P30" s="37"/>
      <c r="Q30" s="38"/>
      <c r="R30" s="39"/>
      <c r="S30" s="39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ht="18.75">
      <c r="A31" s="21"/>
      <c r="B31" s="20" t="s">
        <v>52</v>
      </c>
      <c r="C31" s="22"/>
      <c r="D31" s="22"/>
      <c r="E31" s="22"/>
      <c r="F31" s="60">
        <v>24.68</v>
      </c>
      <c r="G31" s="34"/>
      <c r="H31" s="23"/>
      <c r="I31" s="36"/>
      <c r="J31" s="32"/>
      <c r="K31" s="32"/>
      <c r="L31" s="32"/>
      <c r="M31" s="32"/>
      <c r="N31" s="37"/>
      <c r="O31" s="37"/>
      <c r="P31" s="37"/>
      <c r="Q31" s="38"/>
      <c r="R31" s="39"/>
      <c r="S31" s="39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18.75">
      <c r="A32" s="21"/>
      <c r="B32" s="44" t="s">
        <v>110</v>
      </c>
      <c r="C32" s="22"/>
      <c r="D32" s="22"/>
      <c r="E32" s="22"/>
      <c r="F32" s="60"/>
      <c r="G32" s="34"/>
      <c r="H32" s="23"/>
      <c r="I32" s="36"/>
      <c r="J32" s="32"/>
      <c r="K32" s="32"/>
      <c r="L32" s="32"/>
      <c r="M32" s="32"/>
      <c r="N32" s="37"/>
      <c r="O32" s="37"/>
      <c r="P32" s="37"/>
      <c r="Q32" s="38"/>
      <c r="R32" s="39"/>
      <c r="S32" s="39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19.5" customHeight="1">
      <c r="A33" s="21"/>
      <c r="B33" s="20" t="s">
        <v>331</v>
      </c>
      <c r="C33" s="22"/>
      <c r="D33" s="22"/>
      <c r="E33" s="22"/>
      <c r="F33" s="60">
        <v>1099.2</v>
      </c>
      <c r="G33" s="34"/>
      <c r="H33" s="23"/>
      <c r="I33" s="36"/>
      <c r="J33" s="32"/>
      <c r="K33" s="32"/>
      <c r="L33" s="32"/>
      <c r="M33" s="32"/>
      <c r="N33" s="37"/>
      <c r="O33" s="37"/>
      <c r="P33" s="37"/>
      <c r="Q33" s="38"/>
      <c r="R33" s="39"/>
      <c r="S33" s="39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ht="18.75">
      <c r="A34" s="21"/>
      <c r="B34" s="20" t="s">
        <v>332</v>
      </c>
      <c r="C34" s="22"/>
      <c r="D34" s="22"/>
      <c r="E34" s="22"/>
      <c r="F34" s="60">
        <v>871.87</v>
      </c>
      <c r="G34" s="34"/>
      <c r="H34" s="23"/>
      <c r="I34" s="36"/>
      <c r="J34" s="32"/>
      <c r="K34" s="32"/>
      <c r="L34" s="32"/>
      <c r="M34" s="32"/>
      <c r="N34" s="37"/>
      <c r="O34" s="37"/>
      <c r="P34" s="37"/>
      <c r="Q34" s="38"/>
      <c r="R34" s="39"/>
      <c r="S34" s="39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37.5">
      <c r="A35" s="21"/>
      <c r="B35" s="20" t="s">
        <v>333</v>
      </c>
      <c r="C35" s="22"/>
      <c r="D35" s="22"/>
      <c r="E35" s="22"/>
      <c r="F35" s="60">
        <v>2724.53</v>
      </c>
      <c r="G35" s="34"/>
      <c r="H35" s="23"/>
      <c r="I35" s="36"/>
      <c r="J35" s="32"/>
      <c r="K35" s="32"/>
      <c r="L35" s="32"/>
      <c r="M35" s="32"/>
      <c r="N35" s="37"/>
      <c r="O35" s="37"/>
      <c r="P35" s="37"/>
      <c r="Q35" s="38"/>
      <c r="R35" s="39"/>
      <c r="S35" s="39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8.75">
      <c r="A36" s="21"/>
      <c r="B36" s="44" t="s">
        <v>112</v>
      </c>
      <c r="C36" s="22"/>
      <c r="D36" s="22"/>
      <c r="E36" s="22"/>
      <c r="F36" s="60"/>
      <c r="G36" s="34"/>
      <c r="H36" s="23"/>
      <c r="I36" s="36"/>
      <c r="J36" s="32"/>
      <c r="K36" s="32"/>
      <c r="L36" s="32"/>
      <c r="M36" s="32"/>
      <c r="N36" s="37"/>
      <c r="O36" s="37"/>
      <c r="P36" s="37"/>
      <c r="Q36" s="38"/>
      <c r="R36" s="39"/>
      <c r="S36" s="39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18.75">
      <c r="A37" s="21"/>
      <c r="B37" s="20" t="s">
        <v>334</v>
      </c>
      <c r="C37" s="22"/>
      <c r="D37" s="22"/>
      <c r="E37" s="22"/>
      <c r="F37" s="60">
        <v>12447.84</v>
      </c>
      <c r="G37" s="34"/>
      <c r="H37" s="23"/>
      <c r="I37" s="36"/>
      <c r="J37" s="32"/>
      <c r="K37" s="32"/>
      <c r="L37" s="32"/>
      <c r="M37" s="32"/>
      <c r="N37" s="37"/>
      <c r="O37" s="37"/>
      <c r="P37" s="37"/>
      <c r="Q37" s="38"/>
      <c r="R37" s="39"/>
      <c r="S37" s="39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8.75">
      <c r="A38" s="21"/>
      <c r="B38" s="20" t="s">
        <v>196</v>
      </c>
      <c r="C38" s="22"/>
      <c r="D38" s="22"/>
      <c r="E38" s="22"/>
      <c r="F38" s="60">
        <v>726.84</v>
      </c>
      <c r="G38" s="34"/>
      <c r="H38" s="23"/>
      <c r="I38" s="36"/>
      <c r="J38" s="32"/>
      <c r="K38" s="32"/>
      <c r="L38" s="32"/>
      <c r="M38" s="32"/>
      <c r="N38" s="37"/>
      <c r="O38" s="37"/>
      <c r="P38" s="37"/>
      <c r="Q38" s="38"/>
      <c r="R38" s="39"/>
      <c r="S38" s="39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8.75">
      <c r="A39" s="18"/>
      <c r="B39" s="20" t="s">
        <v>11</v>
      </c>
      <c r="C39" s="19">
        <f>SUM(C13:C23)</f>
        <v>8.75</v>
      </c>
      <c r="D39" s="19">
        <f>SUM(D13:D23)</f>
        <v>9.16</v>
      </c>
      <c r="E39" s="22">
        <f>SUM(E13:E23)</f>
        <v>68151.132</v>
      </c>
      <c r="F39" s="22">
        <f>F13+F14+F15+F16+F17+F18</f>
        <v>64258.916</v>
      </c>
      <c r="G39" s="22">
        <f>G13+G14+G15+G16+G17+G18</f>
        <v>71385.552</v>
      </c>
      <c r="H39" s="23">
        <f>1.04993597951*C39</f>
        <v>9.186939820712501</v>
      </c>
      <c r="I39" s="36">
        <f>1.12035851472*C39</f>
        <v>9.8031370038</v>
      </c>
      <c r="J39" s="32">
        <f>J18</f>
        <v>634.2</v>
      </c>
      <c r="K39" s="32"/>
      <c r="L39" s="32"/>
      <c r="M39" s="32"/>
      <c r="N39" s="37"/>
      <c r="O39" s="32"/>
      <c r="P39" s="32"/>
      <c r="Q39" s="40"/>
      <c r="R39" s="39">
        <f>SUM(R13:R23)</f>
        <v>8.75</v>
      </c>
      <c r="S39" s="39">
        <f>SUM(S13:S23)</f>
        <v>9.16</v>
      </c>
      <c r="T39" s="39"/>
      <c r="U39" s="39"/>
      <c r="V39" s="39">
        <f>SUM(V13:V23)</f>
        <v>33295.5</v>
      </c>
      <c r="W39" s="39">
        <f>SUM(W13:W23)</f>
        <v>34855.632</v>
      </c>
      <c r="X39" s="39">
        <f>SUM(X13:X23)</f>
        <v>68151.132</v>
      </c>
      <c r="Y39" s="32"/>
      <c r="Z39" s="32"/>
      <c r="AA39" s="32"/>
      <c r="AB39" s="32"/>
      <c r="AC39" s="32"/>
      <c r="AD39" s="32"/>
      <c r="AE39" s="32"/>
      <c r="AF39" s="32"/>
    </row>
    <row r="40" spans="1:35" ht="19.5" customHeight="1">
      <c r="A40" s="18">
        <v>5</v>
      </c>
      <c r="B40" s="25" t="s">
        <v>22</v>
      </c>
      <c r="C40" s="57">
        <v>1.47</v>
      </c>
      <c r="D40" s="57">
        <v>1.58</v>
      </c>
      <c r="E40" s="22">
        <f>AF40*6*AH40</f>
        <v>11605.86</v>
      </c>
      <c r="F40" s="60">
        <f>E40</f>
        <v>11605.86</v>
      </c>
      <c r="G40" s="22">
        <f>AI40*6*AF40</f>
        <v>13051.836000000003</v>
      </c>
      <c r="H40" s="56" t="e">
        <f>#REF!</f>
        <v>#REF!</v>
      </c>
      <c r="I40" s="5">
        <f>C40+D40</f>
        <v>3.05</v>
      </c>
      <c r="J40" s="46">
        <v>3.43</v>
      </c>
      <c r="K40">
        <v>10</v>
      </c>
      <c r="L40">
        <v>2</v>
      </c>
      <c r="N40" s="7">
        <f>C40*J40*K40</f>
        <v>50.42100000000001</v>
      </c>
      <c r="O40" s="7" t="e">
        <f>#REF!*J40*L40</f>
        <v>#REF!</v>
      </c>
      <c r="P40" s="7" t="e">
        <f>SUM(N40:O40)</f>
        <v>#REF!</v>
      </c>
      <c r="Q40" s="9"/>
      <c r="R40" s="5">
        <v>1.47</v>
      </c>
      <c r="S40">
        <v>1.58</v>
      </c>
      <c r="T40">
        <v>6</v>
      </c>
      <c r="U40">
        <v>6</v>
      </c>
      <c r="V40">
        <f>R40*J40*T40</f>
        <v>30.2526</v>
      </c>
      <c r="W40">
        <f>S40*U40*J40</f>
        <v>32.516400000000004</v>
      </c>
      <c r="X40">
        <f>SUM(V40:W40)</f>
        <v>62.769000000000005</v>
      </c>
      <c r="AC40" t="e">
        <f>#REF!</f>
        <v>#REF!</v>
      </c>
      <c r="AD40" s="56" t="e">
        <f>#REF!</f>
        <v>#REF!</v>
      </c>
      <c r="AE40" s="56">
        <v>3.05</v>
      </c>
      <c r="AF40">
        <f>AF18</f>
        <v>634.2</v>
      </c>
      <c r="AG40">
        <f>C10</f>
        <v>0</v>
      </c>
      <c r="AH40">
        <v>3.05</v>
      </c>
      <c r="AI40">
        <v>3.43</v>
      </c>
    </row>
    <row r="41" spans="1:32" ht="18.75">
      <c r="A41" s="16"/>
      <c r="B41" s="26"/>
      <c r="C41" s="16"/>
      <c r="D41" s="16"/>
      <c r="E41" s="16"/>
      <c r="F41" s="16"/>
      <c r="G41" s="16"/>
      <c r="H41" s="16"/>
      <c r="I41" s="32"/>
      <c r="J41" s="32"/>
      <c r="K41" s="32"/>
      <c r="L41" s="32"/>
      <c r="M41" s="32"/>
      <c r="N41" s="32"/>
      <c r="O41" s="32"/>
      <c r="P41" s="32"/>
      <c r="Q41" s="40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18.75">
      <c r="A42" s="90" t="s">
        <v>75</v>
      </c>
      <c r="B42" s="90"/>
      <c r="C42" s="110">
        <v>52566.39</v>
      </c>
      <c r="D42" s="110"/>
      <c r="E42" s="12" t="s">
        <v>13</v>
      </c>
      <c r="F42" s="16"/>
      <c r="G42" s="16"/>
      <c r="H42" s="16"/>
      <c r="I42" s="32"/>
      <c r="J42" s="32"/>
      <c r="K42" s="32"/>
      <c r="L42" s="32"/>
      <c r="M42" s="32"/>
      <c r="N42" s="32"/>
      <c r="O42" s="32"/>
      <c r="P42" s="32"/>
      <c r="Q42" s="40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8.75">
      <c r="A43" s="90" t="s">
        <v>76</v>
      </c>
      <c r="B43" s="90"/>
      <c r="C43" s="110">
        <v>62194.06</v>
      </c>
      <c r="D43" s="110"/>
      <c r="E43" s="12" t="s">
        <v>13</v>
      </c>
      <c r="F43" s="16"/>
      <c r="G43" s="16"/>
      <c r="H43" s="16"/>
      <c r="I43" s="32"/>
      <c r="J43" s="32"/>
      <c r="K43" s="32"/>
      <c r="L43" s="32"/>
      <c r="M43" s="32"/>
      <c r="N43" s="32"/>
      <c r="O43" s="32"/>
      <c r="P43" s="32"/>
      <c r="Q43" s="40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8.75">
      <c r="A44" s="105" t="s">
        <v>12</v>
      </c>
      <c r="B44" s="105"/>
      <c r="C44" s="105"/>
      <c r="D44" s="105"/>
      <c r="E44" s="105"/>
      <c r="F44" s="105"/>
      <c r="G44" s="105"/>
      <c r="H44" s="16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8.75" customHeight="1" hidden="1">
      <c r="A45" s="106" t="s">
        <v>29</v>
      </c>
      <c r="B45" s="106"/>
      <c r="C45" s="11" t="e">
        <f>C42-#REF!</f>
        <v>#REF!</v>
      </c>
      <c r="D45" s="16" t="s">
        <v>13</v>
      </c>
      <c r="E45" s="16"/>
      <c r="F45" s="16"/>
      <c r="G45" s="16"/>
      <c r="H45" s="16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18.75" customHeight="1" hidden="1">
      <c r="A46" s="106" t="s">
        <v>31</v>
      </c>
      <c r="B46" s="106"/>
      <c r="C46" s="51">
        <f>E39-F39</f>
        <v>3892.2160000000003</v>
      </c>
      <c r="D46" s="52" t="str">
        <f>D45</f>
        <v>рублей</v>
      </c>
      <c r="E46" s="32"/>
      <c r="F46" s="32"/>
      <c r="G46" s="32"/>
      <c r="H46" s="16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8.75">
      <c r="A47" s="14"/>
      <c r="B47" s="16"/>
      <c r="C47" s="16"/>
      <c r="D47" s="16"/>
      <c r="E47" s="16"/>
      <c r="F47" s="16"/>
      <c r="G47" s="16"/>
      <c r="H47" s="16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2:8" ht="12.75">
      <c r="B48" s="1"/>
      <c r="C48" s="1"/>
      <c r="D48" s="1"/>
      <c r="E48" s="1"/>
      <c r="F48" s="1"/>
      <c r="G48" s="1"/>
      <c r="H48" s="1"/>
    </row>
  </sheetData>
  <sheetProtection/>
  <mergeCells count="18">
    <mergeCell ref="A46:B46"/>
    <mergeCell ref="J9:Q12"/>
    <mergeCell ref="A45:B45"/>
    <mergeCell ref="R9:X12"/>
    <mergeCell ref="A44:G44"/>
    <mergeCell ref="C9:D10"/>
    <mergeCell ref="C42:D42"/>
    <mergeCell ref="A42:B42"/>
    <mergeCell ref="A43:B43"/>
    <mergeCell ref="C43:D43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46"/>
  <sheetViews>
    <sheetView view="pageBreakPreview" zoomScale="75" zoomScaleSheetLayoutView="75" zoomScalePageLayoutView="0" workbookViewId="0" topLeftCell="A22">
      <selection activeCell="AG22" sqref="AG1:AO16384"/>
    </sheetView>
  </sheetViews>
  <sheetFormatPr defaultColWidth="9.00390625" defaultRowHeight="12.75"/>
  <cols>
    <col min="1" max="1" width="8.25390625" style="0" bestFit="1" customWidth="1"/>
    <col min="2" max="2" width="45.25390625" style="0" customWidth="1"/>
    <col min="3" max="3" width="10.25390625" style="0" customWidth="1"/>
    <col min="4" max="4" width="10.8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1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55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436.2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60" customHeight="1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AG13*6*AH13</f>
        <v>5600.808</v>
      </c>
      <c r="F13" s="22">
        <f>E13</f>
        <v>5600.808</v>
      </c>
      <c r="G13" s="22">
        <f aca="true" t="shared" si="1" ref="G13:G18">AG13*12*AI13</f>
        <v>5914.871999999999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436.2</v>
      </c>
      <c r="K13">
        <v>6</v>
      </c>
      <c r="L13">
        <v>2</v>
      </c>
      <c r="M13">
        <v>4</v>
      </c>
      <c r="N13" s="7">
        <f aca="true" t="shared" si="4" ref="N13:N18">C13*J13*K13</f>
        <v>2748.06</v>
      </c>
      <c r="O13" s="7" t="e">
        <f>J13*#REF!*L13</f>
        <v>#REF!</v>
      </c>
      <c r="P13" s="7">
        <f aca="true" t="shared" si="5" ref="P13:P18">D13*J13*M13</f>
        <v>1901.832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2748.06</v>
      </c>
      <c r="W13">
        <f aca="true" t="shared" si="8" ref="W13:W18">U13*S13*J13</f>
        <v>2852.7480000000005</v>
      </c>
      <c r="X13">
        <f aca="true" t="shared" si="9" ref="X13:X18">SUM(V13:W13)</f>
        <v>5600.808000000001</v>
      </c>
      <c r="AG13" s="56">
        <f>C7</f>
        <v>436.2</v>
      </c>
      <c r="AH13" s="5">
        <f aca="true" t="shared" si="10" ref="AH13:AH18"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7118.783999999999</v>
      </c>
      <c r="F14" s="22">
        <f>E14</f>
        <v>7118.783999999999</v>
      </c>
      <c r="G14" s="22">
        <f t="shared" si="1"/>
        <v>7589.879999999999</v>
      </c>
      <c r="H14" s="23">
        <f t="shared" si="2"/>
        <v>1.3964148527483002</v>
      </c>
      <c r="I14" s="6">
        <f t="shared" si="3"/>
        <v>1.4900768245776</v>
      </c>
      <c r="J14" s="8">
        <f>J13</f>
        <v>436.2</v>
      </c>
      <c r="K14">
        <v>6</v>
      </c>
      <c r="L14">
        <v>2</v>
      </c>
      <c r="M14">
        <v>4</v>
      </c>
      <c r="N14" s="7">
        <f t="shared" si="4"/>
        <v>3480.876</v>
      </c>
      <c r="O14" s="7" t="e">
        <f>J14*#REF!*L14</f>
        <v>#REF!</v>
      </c>
      <c r="P14" s="7">
        <f t="shared" si="5"/>
        <v>2425.272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3480.876</v>
      </c>
      <c r="W14">
        <f t="shared" si="8"/>
        <v>3637.908</v>
      </c>
      <c r="X14">
        <f t="shared" si="9"/>
        <v>7118.784</v>
      </c>
      <c r="AG14">
        <f>AG13</f>
        <v>436.2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732.816</v>
      </c>
      <c r="F15" s="22">
        <f>E15</f>
        <v>732.816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436.2</v>
      </c>
      <c r="K15">
        <v>6</v>
      </c>
      <c r="L15">
        <v>2</v>
      </c>
      <c r="M15">
        <v>4</v>
      </c>
      <c r="N15" s="7">
        <f t="shared" si="4"/>
        <v>340.236</v>
      </c>
      <c r="O15" s="7" t="e">
        <f>J15*#REF!*L15</f>
        <v>#REF!</v>
      </c>
      <c r="P15" s="7">
        <f t="shared" si="5"/>
        <v>261.71999999999997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340.236</v>
      </c>
      <c r="W15">
        <f t="shared" si="8"/>
        <v>0</v>
      </c>
      <c r="X15">
        <f t="shared" si="9"/>
        <v>340.236</v>
      </c>
      <c r="AG15">
        <f>AG14</f>
        <v>436.2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4213.691999999999</v>
      </c>
      <c r="F16" s="22">
        <f>E16</f>
        <v>4213.691999999999</v>
      </c>
      <c r="G16" s="22">
        <f t="shared" si="1"/>
        <v>4292.208</v>
      </c>
      <c r="H16" s="23">
        <f t="shared" si="2"/>
        <v>0.8294494238129001</v>
      </c>
      <c r="I16" s="6">
        <f t="shared" si="3"/>
        <v>0.8850832266288</v>
      </c>
      <c r="J16" s="8">
        <f>J15</f>
        <v>436.2</v>
      </c>
      <c r="K16">
        <v>6</v>
      </c>
      <c r="L16">
        <v>2</v>
      </c>
      <c r="M16">
        <v>4</v>
      </c>
      <c r="N16" s="7">
        <f t="shared" si="4"/>
        <v>2067.588</v>
      </c>
      <c r="O16" s="7" t="e">
        <f>J16*#REF!*L16</f>
        <v>#REF!</v>
      </c>
      <c r="P16" s="7">
        <f t="shared" si="5"/>
        <v>1430.7359999999999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2067.588</v>
      </c>
      <c r="W16">
        <f t="shared" si="8"/>
        <v>2146.104</v>
      </c>
      <c r="X16">
        <f t="shared" si="9"/>
        <v>4213.692</v>
      </c>
      <c r="AG16">
        <f>AG15</f>
        <v>436.2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6490.656</v>
      </c>
      <c r="F17" s="22">
        <f>E17</f>
        <v>6490.656</v>
      </c>
      <c r="G17" s="22">
        <f t="shared" si="1"/>
        <v>6490.656</v>
      </c>
      <c r="H17" s="23">
        <f t="shared" si="2"/>
        <v>1.3019206145924</v>
      </c>
      <c r="I17" s="6">
        <f t="shared" si="3"/>
        <v>1.3892445582528</v>
      </c>
      <c r="J17" s="8">
        <f>J16</f>
        <v>436.2</v>
      </c>
      <c r="K17">
        <v>6</v>
      </c>
      <c r="L17">
        <v>2</v>
      </c>
      <c r="M17">
        <v>4</v>
      </c>
      <c r="N17" s="7">
        <f t="shared" si="4"/>
        <v>3245.3280000000004</v>
      </c>
      <c r="O17" s="7" t="e">
        <f>J17*#REF!*L17</f>
        <v>#REF!</v>
      </c>
      <c r="P17" s="7">
        <f t="shared" si="5"/>
        <v>2163.552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3245.3280000000004</v>
      </c>
      <c r="W17">
        <f t="shared" si="8"/>
        <v>3245.3279999999995</v>
      </c>
      <c r="X17">
        <f t="shared" si="9"/>
        <v>6490.656</v>
      </c>
      <c r="AG17">
        <f>AG16</f>
        <v>436.2</v>
      </c>
      <c r="AH17" s="5">
        <f t="shared" si="10"/>
        <v>2.48</v>
      </c>
      <c r="AI17" s="46">
        <v>1.24</v>
      </c>
    </row>
    <row r="18" spans="1:35" ht="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22717.296</v>
      </c>
      <c r="F18" s="60">
        <f>F20+F22+F24+F25+F26+F28+F30+F31+F33+F34+F36</f>
        <v>29062.940000000002</v>
      </c>
      <c r="G18" s="22">
        <f t="shared" si="1"/>
        <v>24811.056</v>
      </c>
      <c r="H18" s="23">
        <f t="shared" si="2"/>
        <v>4.4202304737371</v>
      </c>
      <c r="I18" s="6">
        <f t="shared" si="3"/>
        <v>4.7167093469712</v>
      </c>
      <c r="J18" s="8">
        <f>J17</f>
        <v>436.2</v>
      </c>
      <c r="K18">
        <v>6</v>
      </c>
      <c r="L18">
        <v>2</v>
      </c>
      <c r="M18">
        <v>4</v>
      </c>
      <c r="N18" s="7">
        <f t="shared" si="4"/>
        <v>11018.412</v>
      </c>
      <c r="O18" s="7" t="e">
        <f>J18*#REF!*L18</f>
        <v>#REF!</v>
      </c>
      <c r="P18" s="7">
        <f t="shared" si="5"/>
        <v>7799.256000000001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11018.412</v>
      </c>
      <c r="W18">
        <f t="shared" si="8"/>
        <v>12091.464</v>
      </c>
      <c r="X18">
        <f t="shared" si="9"/>
        <v>23109.876</v>
      </c>
      <c r="AG18">
        <f>AG17</f>
        <v>436.2</v>
      </c>
      <c r="AH18" s="5">
        <f t="shared" si="10"/>
        <v>8.68</v>
      </c>
      <c r="AI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319</v>
      </c>
      <c r="C20" s="22"/>
      <c r="D20" s="22"/>
      <c r="E20" s="22"/>
      <c r="F20" s="60">
        <v>3323.2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9.5" customHeight="1">
      <c r="A21" s="21"/>
      <c r="B21" s="44" t="s">
        <v>86</v>
      </c>
      <c r="C21" s="22"/>
      <c r="D21" s="22"/>
      <c r="E21" s="22"/>
      <c r="F21" s="60"/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28</v>
      </c>
      <c r="C22" s="22"/>
      <c r="D22" s="22"/>
      <c r="E22" s="22"/>
      <c r="F22" s="60">
        <v>20844.83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4" t="s">
        <v>89</v>
      </c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22.5" customHeight="1">
      <c r="A24" s="21"/>
      <c r="B24" s="20" t="s">
        <v>320</v>
      </c>
      <c r="C24" s="22"/>
      <c r="D24" s="22"/>
      <c r="E24" s="22"/>
      <c r="F24" s="60">
        <v>142.1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321</v>
      </c>
      <c r="C25" s="22"/>
      <c r="D25" s="22"/>
      <c r="E25" s="22"/>
      <c r="F25" s="60">
        <v>1746.49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20" t="s">
        <v>322</v>
      </c>
      <c r="C26" s="22"/>
      <c r="D26" s="22"/>
      <c r="E26" s="22"/>
      <c r="F26" s="60">
        <v>178.96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44" t="s">
        <v>105</v>
      </c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20" t="s">
        <v>323</v>
      </c>
      <c r="C28" s="22"/>
      <c r="D28" s="22"/>
      <c r="E28" s="22"/>
      <c r="F28" s="60">
        <v>16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44" t="s">
        <v>107</v>
      </c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20" t="s">
        <v>27</v>
      </c>
      <c r="C30" s="22"/>
      <c r="D30" s="22"/>
      <c r="E30" s="22"/>
      <c r="F30" s="60">
        <v>49.32</v>
      </c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21"/>
      <c r="B31" s="20" t="s">
        <v>324</v>
      </c>
      <c r="C31" s="22"/>
      <c r="D31" s="22"/>
      <c r="E31" s="22"/>
      <c r="F31" s="60">
        <v>936</v>
      </c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44" t="s">
        <v>110</v>
      </c>
      <c r="C32" s="22"/>
      <c r="D32" s="22"/>
      <c r="E32" s="22"/>
      <c r="F32" s="60"/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19" ht="37.5">
      <c r="A33" s="21"/>
      <c r="B33" s="20" t="s">
        <v>325</v>
      </c>
      <c r="C33" s="22"/>
      <c r="D33" s="22"/>
      <c r="E33" s="22"/>
      <c r="F33" s="60">
        <v>1040.91</v>
      </c>
      <c r="G33" s="22"/>
      <c r="H33" s="23"/>
      <c r="I33" s="6"/>
      <c r="J33" s="8"/>
      <c r="N33" s="7"/>
      <c r="O33" s="7"/>
      <c r="P33" s="7"/>
      <c r="Q33" s="9"/>
      <c r="R33" s="5"/>
      <c r="S33" s="5"/>
    </row>
    <row r="34" spans="1:19" ht="21.75" customHeight="1">
      <c r="A34" s="21"/>
      <c r="B34" s="20" t="s">
        <v>326</v>
      </c>
      <c r="C34" s="22"/>
      <c r="D34" s="22"/>
      <c r="E34" s="22"/>
      <c r="F34" s="60">
        <v>58.29</v>
      </c>
      <c r="G34" s="22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>
      <c r="A35" s="21"/>
      <c r="B35" s="44" t="s">
        <v>112</v>
      </c>
      <c r="C35" s="22"/>
      <c r="D35" s="22"/>
      <c r="E35" s="22"/>
      <c r="F35" s="60"/>
      <c r="G35" s="22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21"/>
      <c r="B36" s="20" t="s">
        <v>327</v>
      </c>
      <c r="C36" s="22"/>
      <c r="D36" s="22"/>
      <c r="E36" s="22"/>
      <c r="F36" s="60">
        <v>726.84</v>
      </c>
      <c r="G36" s="22"/>
      <c r="H36" s="23"/>
      <c r="I36" s="6"/>
      <c r="J36" s="8"/>
      <c r="N36" s="7"/>
      <c r="O36" s="7"/>
      <c r="P36" s="7"/>
      <c r="Q36" s="9"/>
      <c r="R36" s="5"/>
      <c r="S36" s="5"/>
    </row>
    <row r="37" spans="1:24" ht="18.75">
      <c r="A37" s="18"/>
      <c r="B37" s="20" t="s">
        <v>11</v>
      </c>
      <c r="C37" s="19">
        <f>SUM(C13:C36)</f>
        <v>8.75</v>
      </c>
      <c r="D37" s="19">
        <f>SUM(D13:D36)</f>
        <v>9.16</v>
      </c>
      <c r="E37" s="22">
        <f>SUM(E13:E36)</f>
        <v>46874.051999999996</v>
      </c>
      <c r="F37" s="22">
        <f>F13+F14+F15+F16+F17+F18</f>
        <v>53219.695999999996</v>
      </c>
      <c r="G37" s="22">
        <f>G13+G14+G15+G16+G17+G18</f>
        <v>49098.672</v>
      </c>
      <c r="H37" s="23">
        <f>1.04993597951*C37</f>
        <v>9.186939820712501</v>
      </c>
      <c r="I37" s="6">
        <f>1.12035851472*C37</f>
        <v>9.8031370038</v>
      </c>
      <c r="J37" s="8">
        <f>J18</f>
        <v>436.2</v>
      </c>
      <c r="N37" s="7"/>
      <c r="Q37" s="10"/>
      <c r="R37" s="5">
        <f>SUM(R13:R36)</f>
        <v>8.75</v>
      </c>
      <c r="S37" s="5">
        <f>SUM(S13:S36)</f>
        <v>9.16</v>
      </c>
      <c r="T37" s="5"/>
      <c r="U37" s="5"/>
      <c r="V37" s="5">
        <f>SUM(V13:V36)</f>
        <v>22900.5</v>
      </c>
      <c r="W37" s="5">
        <f>SUM(W13:W36)</f>
        <v>23973.552</v>
      </c>
      <c r="X37" s="5">
        <f>SUM(X13:X36)</f>
        <v>46874.051999999996</v>
      </c>
    </row>
    <row r="38" spans="1:35" ht="19.5" customHeight="1">
      <c r="A38" s="18">
        <v>5</v>
      </c>
      <c r="B38" s="25" t="s">
        <v>22</v>
      </c>
      <c r="C38" s="57">
        <v>1.47</v>
      </c>
      <c r="D38" s="57">
        <v>1.58</v>
      </c>
      <c r="E38" s="22">
        <f>AG38*6*AH38</f>
        <v>7982.459999999999</v>
      </c>
      <c r="F38" s="60">
        <f>E38</f>
        <v>7982.459999999999</v>
      </c>
      <c r="G38" s="22">
        <f>AI38*6*AG38</f>
        <v>8976.996000000001</v>
      </c>
      <c r="H38" s="56" t="e">
        <f>#REF!</f>
        <v>#REF!</v>
      </c>
      <c r="I38" s="5">
        <f>C38+D38</f>
        <v>3.05</v>
      </c>
      <c r="J38" s="46">
        <v>3.43</v>
      </c>
      <c r="K38">
        <v>10</v>
      </c>
      <c r="L38">
        <v>2</v>
      </c>
      <c r="N38" s="7">
        <f>C38*J38*K38</f>
        <v>50.42100000000001</v>
      </c>
      <c r="O38" s="7" t="e">
        <f>#REF!*J38*L38</f>
        <v>#REF!</v>
      </c>
      <c r="P38" s="7" t="e">
        <f>SUM(N38:O38)</f>
        <v>#REF!</v>
      </c>
      <c r="Q38" s="9"/>
      <c r="R38" s="5">
        <v>1.47</v>
      </c>
      <c r="S38">
        <v>1.58</v>
      </c>
      <c r="T38">
        <v>6</v>
      </c>
      <c r="U38">
        <v>6</v>
      </c>
      <c r="V38">
        <f>R38*J38*T38</f>
        <v>30.2526</v>
      </c>
      <c r="W38">
        <f>S38*U38*J38</f>
        <v>32.516400000000004</v>
      </c>
      <c r="X38">
        <f>SUM(V38:W38)</f>
        <v>62.769000000000005</v>
      </c>
      <c r="AC38" t="e">
        <f>#REF!</f>
        <v>#REF!</v>
      </c>
      <c r="AD38" s="56" t="e">
        <f>#REF!</f>
        <v>#REF!</v>
      </c>
      <c r="AE38" s="56">
        <v>3.05</v>
      </c>
      <c r="AF38">
        <f>AF16</f>
        <v>0</v>
      </c>
      <c r="AG38">
        <f>AG18</f>
        <v>436.2</v>
      </c>
      <c r="AH38">
        <v>3.05</v>
      </c>
      <c r="AI38">
        <v>3.43</v>
      </c>
    </row>
    <row r="39" spans="1:17" ht="18.75">
      <c r="A39" s="16"/>
      <c r="B39" s="26"/>
      <c r="C39" s="16"/>
      <c r="D39" s="16"/>
      <c r="E39" s="16"/>
      <c r="F39" s="16"/>
      <c r="G39" s="16"/>
      <c r="H39" s="16"/>
      <c r="Q39" s="10"/>
    </row>
    <row r="40" spans="1:17" ht="18.75">
      <c r="A40" s="90" t="s">
        <v>75</v>
      </c>
      <c r="B40" s="90"/>
      <c r="C40" s="110">
        <v>57699.64</v>
      </c>
      <c r="D40" s="110"/>
      <c r="E40" s="12" t="s">
        <v>13</v>
      </c>
      <c r="F40" s="16"/>
      <c r="G40" s="16"/>
      <c r="H40" s="16"/>
      <c r="Q40" s="10"/>
    </row>
    <row r="41" spans="1:17" ht="18.75">
      <c r="A41" s="90" t="s">
        <v>76</v>
      </c>
      <c r="B41" s="90"/>
      <c r="C41" s="110">
        <v>32215.84</v>
      </c>
      <c r="D41" s="110"/>
      <c r="E41" s="12" t="s">
        <v>13</v>
      </c>
      <c r="F41" s="16"/>
      <c r="G41" s="16"/>
      <c r="H41" s="16"/>
      <c r="Q41" s="10"/>
    </row>
    <row r="42" spans="1:8" ht="18.75">
      <c r="A42" s="105" t="s">
        <v>12</v>
      </c>
      <c r="B42" s="105"/>
      <c r="C42" s="105"/>
      <c r="D42" s="105"/>
      <c r="E42" s="105"/>
      <c r="F42" s="105"/>
      <c r="G42" s="105"/>
      <c r="H42" s="16"/>
    </row>
    <row r="43" spans="1:8" ht="18.75" customHeight="1" hidden="1">
      <c r="A43" s="106" t="s">
        <v>29</v>
      </c>
      <c r="B43" s="106"/>
      <c r="C43" s="11" t="e">
        <f>C40-#REF!</f>
        <v>#REF!</v>
      </c>
      <c r="D43" s="16" t="s">
        <v>13</v>
      </c>
      <c r="E43" s="16"/>
      <c r="F43" s="16"/>
      <c r="G43" s="16"/>
      <c r="H43" s="16"/>
    </row>
    <row r="44" spans="1:8" ht="18.75" customHeight="1" hidden="1">
      <c r="A44" s="106" t="s">
        <v>31</v>
      </c>
      <c r="B44" s="106"/>
      <c r="C44" s="51">
        <f>E37-F37</f>
        <v>-6345.644</v>
      </c>
      <c r="D44" s="52" t="str">
        <f>D43</f>
        <v>рублей</v>
      </c>
      <c r="H44" s="3"/>
    </row>
    <row r="45" spans="1:8" ht="18.75">
      <c r="A45" s="4"/>
      <c r="B45" s="3"/>
      <c r="C45" s="3"/>
      <c r="D45" s="3"/>
      <c r="E45" s="3"/>
      <c r="F45" s="3"/>
      <c r="G45" s="3"/>
      <c r="H45" s="3"/>
    </row>
    <row r="46" spans="2:8" ht="12.75">
      <c r="B46" s="1"/>
      <c r="C46" s="1"/>
      <c r="D46" s="1"/>
      <c r="E46" s="1"/>
      <c r="F46" s="1"/>
      <c r="G46" s="1"/>
      <c r="H46" s="1"/>
    </row>
  </sheetData>
  <sheetProtection/>
  <mergeCells count="18">
    <mergeCell ref="A44:B44"/>
    <mergeCell ref="J9:Q12"/>
    <mergeCell ref="A43:B43"/>
    <mergeCell ref="R9:X12"/>
    <mergeCell ref="A42:G42"/>
    <mergeCell ref="C9:D10"/>
    <mergeCell ref="C40:D40"/>
    <mergeCell ref="A40:B40"/>
    <mergeCell ref="A41:B41"/>
    <mergeCell ref="C41:D41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162"/>
  <sheetViews>
    <sheetView view="pageBreakPreview" zoomScale="75" zoomScaleSheetLayoutView="75" zoomScalePageLayoutView="0" workbookViewId="0" topLeftCell="A25">
      <selection activeCell="AF25" sqref="AF1:AM16384"/>
    </sheetView>
  </sheetViews>
  <sheetFormatPr defaultColWidth="9.00390625" defaultRowHeight="12.75"/>
  <cols>
    <col min="1" max="1" width="8.25390625" style="0" bestFit="1" customWidth="1"/>
    <col min="2" max="2" width="66.375" style="0" customWidth="1"/>
    <col min="3" max="3" width="12.375" style="0" customWidth="1"/>
    <col min="4" max="4" width="11.7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39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56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2565.2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41.25" customHeight="1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4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AF13*AG13*6</f>
        <v>32937.168000000005</v>
      </c>
      <c r="F13" s="22">
        <f>E13</f>
        <v>32937.168000000005</v>
      </c>
      <c r="G13" s="22">
        <f aca="true" t="shared" si="1" ref="G13:G18">AF13*12*AH13</f>
        <v>34784.111999999994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2565.2</v>
      </c>
      <c r="K13">
        <v>6</v>
      </c>
      <c r="L13">
        <v>2</v>
      </c>
      <c r="M13">
        <v>4</v>
      </c>
      <c r="N13" s="7">
        <f aca="true" t="shared" si="4" ref="N13:N18">C13*J13*K13</f>
        <v>16160.76</v>
      </c>
      <c r="O13" s="7" t="e">
        <f>J13*#REF!*L13</f>
        <v>#REF!</v>
      </c>
      <c r="P13" s="7">
        <f aca="true" t="shared" si="5" ref="P13:P18">D13*J13*M13</f>
        <v>11184.272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16160.76</v>
      </c>
      <c r="W13">
        <f aca="true" t="shared" si="8" ref="W13:W18">U13*S13*J13</f>
        <v>16776.408</v>
      </c>
      <c r="X13">
        <f aca="true" t="shared" si="9" ref="X13:X18">SUM(V13:W13)</f>
        <v>32937.168</v>
      </c>
      <c r="AF13" s="56">
        <f>C7</f>
        <v>2565.2</v>
      </c>
      <c r="AG13" s="5">
        <f aca="true" t="shared" si="10" ref="AG13:AG18">C13+D13</f>
        <v>2.14</v>
      </c>
      <c r="AH13" s="46">
        <v>1.13</v>
      </c>
    </row>
    <row r="14" spans="1:34" ht="16.5" customHeight="1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41864.064</v>
      </c>
      <c r="F14" s="22">
        <f>E14</f>
        <v>41864.064</v>
      </c>
      <c r="G14" s="22">
        <f t="shared" si="1"/>
        <v>44634.479999999996</v>
      </c>
      <c r="H14" s="23">
        <f t="shared" si="2"/>
        <v>1.3964148527483002</v>
      </c>
      <c r="I14" s="6">
        <f t="shared" si="3"/>
        <v>1.4900768245776</v>
      </c>
      <c r="J14" s="8">
        <f>J13</f>
        <v>2565.2</v>
      </c>
      <c r="K14">
        <v>6</v>
      </c>
      <c r="L14">
        <v>2</v>
      </c>
      <c r="M14">
        <v>4</v>
      </c>
      <c r="N14" s="7">
        <f t="shared" si="4"/>
        <v>20470.296</v>
      </c>
      <c r="O14" s="7" t="e">
        <f>J14*#REF!*L14</f>
        <v>#REF!</v>
      </c>
      <c r="P14" s="7">
        <f t="shared" si="5"/>
        <v>14262.511999999999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20470.296</v>
      </c>
      <c r="W14">
        <f t="shared" si="8"/>
        <v>21393.767999999996</v>
      </c>
      <c r="X14">
        <f t="shared" si="9"/>
        <v>41864.064</v>
      </c>
      <c r="AF14">
        <f>AF13</f>
        <v>2565.2</v>
      </c>
      <c r="AG14" s="5">
        <f t="shared" si="10"/>
        <v>2.7199999999999998</v>
      </c>
      <c r="AH14" s="46">
        <v>1.45</v>
      </c>
    </row>
    <row r="15" spans="1:34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4309.536</v>
      </c>
      <c r="F15" s="22">
        <f>E15</f>
        <v>4309.536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2565.2</v>
      </c>
      <c r="K15">
        <v>6</v>
      </c>
      <c r="L15">
        <v>2</v>
      </c>
      <c r="M15">
        <v>4</v>
      </c>
      <c r="N15" s="7">
        <f t="shared" si="4"/>
        <v>2000.856</v>
      </c>
      <c r="O15" s="7" t="e">
        <f>J15*#REF!*L15</f>
        <v>#REF!</v>
      </c>
      <c r="P15" s="7">
        <f t="shared" si="5"/>
        <v>1539.12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2000.856</v>
      </c>
      <c r="W15">
        <f t="shared" si="8"/>
        <v>0</v>
      </c>
      <c r="X15">
        <f t="shared" si="9"/>
        <v>2000.856</v>
      </c>
      <c r="AF15">
        <f>AF14</f>
        <v>2565.2</v>
      </c>
      <c r="AG15" s="5">
        <f t="shared" si="10"/>
        <v>0.28</v>
      </c>
      <c r="AH15" s="46">
        <v>0</v>
      </c>
    </row>
    <row r="16" spans="1:34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24779.832</v>
      </c>
      <c r="F16" s="22">
        <f>E16</f>
        <v>24779.832</v>
      </c>
      <c r="G16" s="22">
        <f t="shared" si="1"/>
        <v>25241.567999999996</v>
      </c>
      <c r="H16" s="23">
        <f t="shared" si="2"/>
        <v>0.8294494238129001</v>
      </c>
      <c r="I16" s="6">
        <f t="shared" si="3"/>
        <v>0.8850832266288</v>
      </c>
      <c r="J16" s="8">
        <f>J15</f>
        <v>2565.2</v>
      </c>
      <c r="K16">
        <v>6</v>
      </c>
      <c r="L16">
        <v>2</v>
      </c>
      <c r="M16">
        <v>4</v>
      </c>
      <c r="N16" s="7">
        <f t="shared" si="4"/>
        <v>12159.048</v>
      </c>
      <c r="O16" s="7" t="e">
        <f>J16*#REF!*L16</f>
        <v>#REF!</v>
      </c>
      <c r="P16" s="7">
        <f t="shared" si="5"/>
        <v>8413.856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12159.048</v>
      </c>
      <c r="W16">
        <f t="shared" si="8"/>
        <v>12620.784</v>
      </c>
      <c r="X16">
        <f t="shared" si="9"/>
        <v>24779.832000000002</v>
      </c>
      <c r="AF16">
        <f>AF15</f>
        <v>2565.2</v>
      </c>
      <c r="AG16" s="5">
        <f t="shared" si="10"/>
        <v>1.6099999999999999</v>
      </c>
      <c r="AH16" s="46">
        <v>0.82</v>
      </c>
    </row>
    <row r="17" spans="1:34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38170.176</v>
      </c>
      <c r="F17" s="22">
        <f>E17</f>
        <v>38170.176</v>
      </c>
      <c r="G17" s="22">
        <f t="shared" si="1"/>
        <v>38170.176</v>
      </c>
      <c r="H17" s="23">
        <f t="shared" si="2"/>
        <v>1.3019206145924</v>
      </c>
      <c r="I17" s="6">
        <f t="shared" si="3"/>
        <v>1.3892445582528</v>
      </c>
      <c r="J17" s="8">
        <f>J16</f>
        <v>2565.2</v>
      </c>
      <c r="K17">
        <v>6</v>
      </c>
      <c r="L17">
        <v>2</v>
      </c>
      <c r="M17">
        <v>4</v>
      </c>
      <c r="N17" s="7">
        <f t="shared" si="4"/>
        <v>19085.088</v>
      </c>
      <c r="O17" s="7" t="e">
        <f>J17*#REF!*L17</f>
        <v>#REF!</v>
      </c>
      <c r="P17" s="7">
        <f t="shared" si="5"/>
        <v>12723.392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19085.088</v>
      </c>
      <c r="W17">
        <f t="shared" si="8"/>
        <v>19085.087999999996</v>
      </c>
      <c r="X17">
        <f t="shared" si="9"/>
        <v>38170.17599999999</v>
      </c>
      <c r="AF17">
        <f>AF16</f>
        <v>2565.2</v>
      </c>
      <c r="AG17" s="5">
        <f t="shared" si="10"/>
        <v>2.48</v>
      </c>
      <c r="AH17" s="46">
        <v>1.24</v>
      </c>
    </row>
    <row r="18" spans="1:34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133595.61599999998</v>
      </c>
      <c r="F18" s="60">
        <f>F20+F21+F22+F24+F25+F27+F28+F30+F32+F33+F34+F35+F36+F38+F39+F41+F42+F44+F45+F47+F48+F49+F51</f>
        <v>277649.57</v>
      </c>
      <c r="G18" s="22">
        <f t="shared" si="1"/>
        <v>145908.576</v>
      </c>
      <c r="H18" s="23">
        <f t="shared" si="2"/>
        <v>4.4202304737371</v>
      </c>
      <c r="I18" s="6">
        <f t="shared" si="3"/>
        <v>4.7167093469712</v>
      </c>
      <c r="J18" s="8">
        <f>J17</f>
        <v>2565.2</v>
      </c>
      <c r="K18">
        <v>6</v>
      </c>
      <c r="L18">
        <v>2</v>
      </c>
      <c r="M18">
        <v>4</v>
      </c>
      <c r="N18" s="7">
        <f t="shared" si="4"/>
        <v>64796.95199999999</v>
      </c>
      <c r="O18" s="7" t="e">
        <f>J18*#REF!*L18</f>
        <v>#REF!</v>
      </c>
      <c r="P18" s="7">
        <f t="shared" si="5"/>
        <v>45865.776000000005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64796.95199999999</v>
      </c>
      <c r="W18">
        <f t="shared" si="8"/>
        <v>71107.344</v>
      </c>
      <c r="X18">
        <f t="shared" si="9"/>
        <v>135904.29599999997</v>
      </c>
      <c r="AF18">
        <f>AF17</f>
        <v>2565.2</v>
      </c>
      <c r="AG18" s="5">
        <f t="shared" si="10"/>
        <v>8.68</v>
      </c>
      <c r="AH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19.5" customHeight="1">
      <c r="A20" s="21"/>
      <c r="B20" s="20" t="s">
        <v>297</v>
      </c>
      <c r="C20" s="22"/>
      <c r="D20" s="22"/>
      <c r="E20" s="22"/>
      <c r="F20" s="60">
        <v>915.4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298</v>
      </c>
      <c r="C21" s="22"/>
      <c r="D21" s="22"/>
      <c r="E21" s="22"/>
      <c r="F21" s="60">
        <v>229.96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299</v>
      </c>
      <c r="C22" s="22"/>
      <c r="D22" s="22"/>
      <c r="E22" s="22"/>
      <c r="F22" s="60">
        <v>427.82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4" t="s">
        <v>84</v>
      </c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7.25" customHeight="1">
      <c r="A24" s="21"/>
      <c r="B24" s="20" t="s">
        <v>297</v>
      </c>
      <c r="C24" s="22"/>
      <c r="D24" s="22"/>
      <c r="E24" s="22"/>
      <c r="F24" s="60">
        <v>978.13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300</v>
      </c>
      <c r="C25" s="22"/>
      <c r="D25" s="22"/>
      <c r="E25" s="22"/>
      <c r="F25" s="60">
        <v>75205.59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44" t="s">
        <v>85</v>
      </c>
      <c r="C26" s="22"/>
      <c r="D26" s="22"/>
      <c r="E26" s="22"/>
      <c r="F26" s="60"/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20.25" customHeight="1">
      <c r="A27" s="21"/>
      <c r="B27" s="20" t="s">
        <v>301</v>
      </c>
      <c r="C27" s="22"/>
      <c r="D27" s="22"/>
      <c r="E27" s="22"/>
      <c r="F27" s="60">
        <v>2283.57</v>
      </c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 customHeight="1">
      <c r="A28" s="21"/>
      <c r="B28" s="20" t="s">
        <v>302</v>
      </c>
      <c r="C28" s="22"/>
      <c r="D28" s="22"/>
      <c r="E28" s="22"/>
      <c r="F28" s="60">
        <v>99595.76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21.75" customHeight="1">
      <c r="A29" s="21"/>
      <c r="B29" s="44" t="s">
        <v>87</v>
      </c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24" ht="18.75">
      <c r="A30" s="19"/>
      <c r="B30" s="24" t="s">
        <v>303</v>
      </c>
      <c r="C30" s="22"/>
      <c r="D30" s="22"/>
      <c r="E30" s="22"/>
      <c r="F30" s="60">
        <v>205.64</v>
      </c>
      <c r="G30" s="22"/>
      <c r="H30" s="23"/>
      <c r="I30" s="6"/>
      <c r="J30" s="8"/>
      <c r="K30">
        <v>6</v>
      </c>
      <c r="L30">
        <v>2</v>
      </c>
      <c r="M30">
        <v>4</v>
      </c>
      <c r="N30" s="7">
        <f>C30*J30*K30</f>
        <v>0</v>
      </c>
      <c r="O30" s="7" t="e">
        <f>J30*#REF!*L30</f>
        <v>#REF!</v>
      </c>
      <c r="P30" s="7">
        <f>D30*J30*M30</f>
        <v>0</v>
      </c>
      <c r="Q30" s="10"/>
      <c r="R30" s="5"/>
      <c r="V30">
        <f>J30*R30*U30</f>
        <v>0</v>
      </c>
      <c r="W30">
        <f>U30*S30*J30</f>
        <v>0</v>
      </c>
      <c r="X30">
        <f>SUM(V30:W30)</f>
        <v>0</v>
      </c>
    </row>
    <row r="31" spans="1:24" ht="18.75">
      <c r="A31" s="21"/>
      <c r="B31" s="44" t="s">
        <v>89</v>
      </c>
      <c r="C31" s="22"/>
      <c r="D31" s="22"/>
      <c r="E31" s="22"/>
      <c r="F31" s="60"/>
      <c r="G31" s="22"/>
      <c r="H31" s="23"/>
      <c r="I31" s="6"/>
      <c r="J31" s="8"/>
      <c r="K31">
        <v>6</v>
      </c>
      <c r="L31">
        <v>2</v>
      </c>
      <c r="M31">
        <v>4</v>
      </c>
      <c r="N31" s="7">
        <f>C31*J31*K31</f>
        <v>0</v>
      </c>
      <c r="O31" s="7" t="e">
        <f>J31*#REF!*L31</f>
        <v>#REF!</v>
      </c>
      <c r="P31" s="7">
        <f>D31*J31*M31</f>
        <v>0</v>
      </c>
      <c r="Q31" s="10"/>
      <c r="R31" s="5"/>
      <c r="V31">
        <f>J31*R31*U31</f>
        <v>0</v>
      </c>
      <c r="W31">
        <f>U31*S31*J31</f>
        <v>0</v>
      </c>
      <c r="X31">
        <f>SUM(V31:W31)</f>
        <v>0</v>
      </c>
    </row>
    <row r="32" spans="1:18" ht="18.75">
      <c r="A32" s="21"/>
      <c r="B32" s="20" t="s">
        <v>304</v>
      </c>
      <c r="C32" s="22"/>
      <c r="D32" s="22"/>
      <c r="E32" s="22"/>
      <c r="F32" s="60">
        <v>3243.87</v>
      </c>
      <c r="G32" s="22"/>
      <c r="H32" s="23"/>
      <c r="I32" s="6"/>
      <c r="J32" s="8"/>
      <c r="N32" s="7"/>
      <c r="O32" s="7"/>
      <c r="P32" s="7"/>
      <c r="Q32" s="10"/>
      <c r="R32" s="5"/>
    </row>
    <row r="33" spans="1:18" ht="18.75">
      <c r="A33" s="21"/>
      <c r="B33" s="20" t="s">
        <v>305</v>
      </c>
      <c r="C33" s="22"/>
      <c r="D33" s="22"/>
      <c r="E33" s="22"/>
      <c r="F33" s="60">
        <v>242.59</v>
      </c>
      <c r="G33" s="22"/>
      <c r="H33" s="23"/>
      <c r="I33" s="6"/>
      <c r="J33" s="8"/>
      <c r="N33" s="7"/>
      <c r="O33" s="7"/>
      <c r="P33" s="7"/>
      <c r="Q33" s="10"/>
      <c r="R33" s="5"/>
    </row>
    <row r="34" spans="1:18" ht="18.75">
      <c r="A34" s="21"/>
      <c r="B34" s="20" t="s">
        <v>306</v>
      </c>
      <c r="C34" s="22"/>
      <c r="D34" s="22"/>
      <c r="E34" s="22"/>
      <c r="F34" s="60">
        <v>2058.04</v>
      </c>
      <c r="G34" s="22"/>
      <c r="H34" s="23"/>
      <c r="I34" s="6"/>
      <c r="J34" s="8"/>
      <c r="N34" s="7"/>
      <c r="O34" s="7"/>
      <c r="P34" s="7"/>
      <c r="Q34" s="10"/>
      <c r="R34" s="5"/>
    </row>
    <row r="35" spans="1:18" ht="18.75">
      <c r="A35" s="21"/>
      <c r="B35" s="20" t="s">
        <v>307</v>
      </c>
      <c r="C35" s="22"/>
      <c r="D35" s="22"/>
      <c r="E35" s="22"/>
      <c r="F35" s="60">
        <v>1171</v>
      </c>
      <c r="G35" s="22"/>
      <c r="H35" s="23"/>
      <c r="I35" s="6"/>
      <c r="J35" s="8"/>
      <c r="N35" s="7"/>
      <c r="O35" s="7"/>
      <c r="P35" s="7"/>
      <c r="Q35" s="10"/>
      <c r="R35" s="5"/>
    </row>
    <row r="36" spans="1:18" ht="18.75">
      <c r="A36" s="21"/>
      <c r="B36" s="20" t="s">
        <v>308</v>
      </c>
      <c r="C36" s="22"/>
      <c r="D36" s="22"/>
      <c r="E36" s="22"/>
      <c r="F36" s="60">
        <v>222.28</v>
      </c>
      <c r="G36" s="22"/>
      <c r="H36" s="23"/>
      <c r="I36" s="6"/>
      <c r="J36" s="8"/>
      <c r="N36" s="7"/>
      <c r="O36" s="7"/>
      <c r="P36" s="7"/>
      <c r="Q36" s="10"/>
      <c r="R36" s="5"/>
    </row>
    <row r="37" spans="1:18" ht="18.75">
      <c r="A37" s="21"/>
      <c r="B37" s="44" t="s">
        <v>104</v>
      </c>
      <c r="C37" s="22"/>
      <c r="D37" s="22"/>
      <c r="E37" s="22"/>
      <c r="F37" s="60"/>
      <c r="G37" s="22"/>
      <c r="H37" s="23"/>
      <c r="I37" s="6"/>
      <c r="J37" s="8"/>
      <c r="N37" s="7"/>
      <c r="O37" s="7"/>
      <c r="P37" s="7"/>
      <c r="Q37" s="10"/>
      <c r="R37" s="5"/>
    </row>
    <row r="38" spans="1:18" ht="18.75">
      <c r="A38" s="21"/>
      <c r="B38" s="20" t="s">
        <v>309</v>
      </c>
      <c r="C38" s="22"/>
      <c r="D38" s="22"/>
      <c r="E38" s="22"/>
      <c r="F38" s="60">
        <v>7884</v>
      </c>
      <c r="G38" s="22"/>
      <c r="H38" s="23"/>
      <c r="I38" s="6"/>
      <c r="J38" s="8"/>
      <c r="N38" s="7"/>
      <c r="O38" s="7"/>
      <c r="P38" s="7"/>
      <c r="Q38" s="10"/>
      <c r="R38" s="5"/>
    </row>
    <row r="39" spans="1:18" ht="18.75">
      <c r="A39" s="21"/>
      <c r="B39" s="20" t="s">
        <v>310</v>
      </c>
      <c r="C39" s="22"/>
      <c r="D39" s="22"/>
      <c r="E39" s="22"/>
      <c r="F39" s="60">
        <v>10421.02</v>
      </c>
      <c r="G39" s="22"/>
      <c r="H39" s="23"/>
      <c r="I39" s="6"/>
      <c r="J39" s="8"/>
      <c r="N39" s="7"/>
      <c r="O39" s="7"/>
      <c r="P39" s="7"/>
      <c r="Q39" s="10"/>
      <c r="R39" s="5"/>
    </row>
    <row r="40" spans="1:18" ht="18.75">
      <c r="A40" s="21"/>
      <c r="B40" s="44" t="s">
        <v>105</v>
      </c>
      <c r="C40" s="22"/>
      <c r="D40" s="22"/>
      <c r="E40" s="22"/>
      <c r="F40" s="60"/>
      <c r="G40" s="22"/>
      <c r="H40" s="23"/>
      <c r="I40" s="6"/>
      <c r="J40" s="8"/>
      <c r="N40" s="7"/>
      <c r="O40" s="7"/>
      <c r="P40" s="7"/>
      <c r="Q40" s="10"/>
      <c r="R40" s="5"/>
    </row>
    <row r="41" spans="1:18" ht="23.25" customHeight="1">
      <c r="A41" s="21"/>
      <c r="B41" s="20" t="s">
        <v>311</v>
      </c>
      <c r="C41" s="22"/>
      <c r="D41" s="22"/>
      <c r="E41" s="22"/>
      <c r="F41" s="60">
        <v>19152</v>
      </c>
      <c r="G41" s="22"/>
      <c r="H41" s="23"/>
      <c r="I41" s="6"/>
      <c r="J41" s="8"/>
      <c r="N41" s="7"/>
      <c r="O41" s="7"/>
      <c r="P41" s="7"/>
      <c r="Q41" s="10"/>
      <c r="R41" s="5"/>
    </row>
    <row r="42" spans="1:18" ht="18.75">
      <c r="A42" s="21"/>
      <c r="B42" s="20" t="s">
        <v>312</v>
      </c>
      <c r="C42" s="22"/>
      <c r="D42" s="22"/>
      <c r="E42" s="22"/>
      <c r="F42" s="60">
        <v>197</v>
      </c>
      <c r="G42" s="22"/>
      <c r="H42" s="23"/>
      <c r="I42" s="6"/>
      <c r="J42" s="8"/>
      <c r="N42" s="7"/>
      <c r="O42" s="7"/>
      <c r="P42" s="7"/>
      <c r="Q42" s="10"/>
      <c r="R42" s="5"/>
    </row>
    <row r="43" spans="1:18" ht="18.75">
      <c r="A43" s="21"/>
      <c r="B43" s="44" t="s">
        <v>107</v>
      </c>
      <c r="C43" s="22"/>
      <c r="D43" s="22"/>
      <c r="E43" s="22"/>
      <c r="F43" s="60"/>
      <c r="G43" s="22"/>
      <c r="H43" s="23"/>
      <c r="I43" s="6"/>
      <c r="J43" s="8"/>
      <c r="N43" s="7"/>
      <c r="O43" s="7"/>
      <c r="P43" s="7"/>
      <c r="Q43" s="10"/>
      <c r="R43" s="5"/>
    </row>
    <row r="44" spans="1:18" ht="18.75">
      <c r="A44" s="21"/>
      <c r="B44" s="20" t="s">
        <v>313</v>
      </c>
      <c r="C44" s="22"/>
      <c r="D44" s="22"/>
      <c r="E44" s="22"/>
      <c r="F44" s="60">
        <v>3804</v>
      </c>
      <c r="G44" s="22"/>
      <c r="H44" s="23"/>
      <c r="I44" s="6"/>
      <c r="J44" s="8"/>
      <c r="N44" s="7"/>
      <c r="O44" s="7"/>
      <c r="P44" s="7"/>
      <c r="Q44" s="10"/>
      <c r="R44" s="5"/>
    </row>
    <row r="45" spans="1:18" ht="37.5">
      <c r="A45" s="21"/>
      <c r="B45" s="20" t="s">
        <v>314</v>
      </c>
      <c r="C45" s="22"/>
      <c r="D45" s="22"/>
      <c r="E45" s="22"/>
      <c r="F45" s="60">
        <v>824.39</v>
      </c>
      <c r="G45" s="22"/>
      <c r="H45" s="23"/>
      <c r="I45" s="6"/>
      <c r="J45" s="8"/>
      <c r="N45" s="7"/>
      <c r="O45" s="7"/>
      <c r="P45" s="7"/>
      <c r="Q45" s="10"/>
      <c r="R45" s="5"/>
    </row>
    <row r="46" spans="1:18" ht="18.75">
      <c r="A46" s="21"/>
      <c r="B46" s="44" t="s">
        <v>110</v>
      </c>
      <c r="C46" s="22"/>
      <c r="D46" s="22"/>
      <c r="E46" s="22"/>
      <c r="F46" s="60"/>
      <c r="G46" s="22"/>
      <c r="H46" s="23"/>
      <c r="I46" s="6"/>
      <c r="J46" s="8"/>
      <c r="N46" s="7"/>
      <c r="O46" s="7"/>
      <c r="P46" s="7"/>
      <c r="Q46" s="10"/>
      <c r="R46" s="5"/>
    </row>
    <row r="47" spans="1:18" ht="37.5">
      <c r="A47" s="21"/>
      <c r="B47" s="20" t="s">
        <v>315</v>
      </c>
      <c r="C47" s="22"/>
      <c r="D47" s="22"/>
      <c r="E47" s="22"/>
      <c r="F47" s="60">
        <v>12297.89</v>
      </c>
      <c r="G47" s="22"/>
      <c r="H47" s="23"/>
      <c r="I47" s="6"/>
      <c r="J47" s="8"/>
      <c r="N47" s="7"/>
      <c r="O47" s="7"/>
      <c r="P47" s="7"/>
      <c r="Q47" s="10"/>
      <c r="R47" s="5"/>
    </row>
    <row r="48" spans="1:18" ht="18.75">
      <c r="A48" s="21"/>
      <c r="B48" s="20" t="s">
        <v>316</v>
      </c>
      <c r="C48" s="22"/>
      <c r="D48" s="22"/>
      <c r="E48" s="22"/>
      <c r="F48" s="60">
        <v>1398.57</v>
      </c>
      <c r="G48" s="22"/>
      <c r="H48" s="23"/>
      <c r="I48" s="6"/>
      <c r="J48" s="8"/>
      <c r="N48" s="7"/>
      <c r="O48" s="7"/>
      <c r="P48" s="7"/>
      <c r="Q48" s="10"/>
      <c r="R48" s="5"/>
    </row>
    <row r="49" spans="1:18" ht="18.75">
      <c r="A49" s="21"/>
      <c r="B49" s="20" t="s">
        <v>317</v>
      </c>
      <c r="C49" s="22"/>
      <c r="D49" s="22"/>
      <c r="E49" s="22"/>
      <c r="F49" s="60">
        <v>33437.37</v>
      </c>
      <c r="G49" s="22"/>
      <c r="H49" s="23"/>
      <c r="I49" s="6"/>
      <c r="J49" s="8"/>
      <c r="N49" s="7"/>
      <c r="O49" s="7"/>
      <c r="P49" s="7"/>
      <c r="Q49" s="10"/>
      <c r="R49" s="5"/>
    </row>
    <row r="50" spans="1:18" ht="18.75">
      <c r="A50" s="21"/>
      <c r="B50" s="44" t="s">
        <v>112</v>
      </c>
      <c r="C50" s="22"/>
      <c r="D50" s="22"/>
      <c r="E50" s="22"/>
      <c r="F50" s="60"/>
      <c r="G50" s="22"/>
      <c r="H50" s="23"/>
      <c r="I50" s="6"/>
      <c r="J50" s="8"/>
      <c r="N50" s="7"/>
      <c r="O50" s="7"/>
      <c r="P50" s="7"/>
      <c r="Q50" s="10"/>
      <c r="R50" s="5"/>
    </row>
    <row r="51" spans="1:18" ht="18.75">
      <c r="A51" s="21"/>
      <c r="B51" s="20" t="s">
        <v>318</v>
      </c>
      <c r="C51" s="22"/>
      <c r="D51" s="22"/>
      <c r="E51" s="22"/>
      <c r="F51" s="60">
        <v>1453.68</v>
      </c>
      <c r="G51" s="22"/>
      <c r="H51" s="23"/>
      <c r="I51" s="6"/>
      <c r="J51" s="8"/>
      <c r="N51" s="7"/>
      <c r="O51" s="7"/>
      <c r="P51" s="7"/>
      <c r="Q51" s="10"/>
      <c r="R51" s="5"/>
    </row>
    <row r="52" spans="1:18" ht="18.75" customHeight="1" hidden="1">
      <c r="A52" s="21"/>
      <c r="B52" s="20"/>
      <c r="C52" s="22"/>
      <c r="D52" s="22"/>
      <c r="E52" s="22"/>
      <c r="F52" s="22"/>
      <c r="G52" s="22"/>
      <c r="H52" s="23"/>
      <c r="I52" s="6"/>
      <c r="J52" s="8"/>
      <c r="N52" s="7"/>
      <c r="O52" s="7"/>
      <c r="P52" s="7"/>
      <c r="Q52" s="10"/>
      <c r="R52" s="5"/>
    </row>
    <row r="53" spans="1:18" ht="18.75" hidden="1">
      <c r="A53" s="21"/>
      <c r="B53" s="20"/>
      <c r="C53" s="22"/>
      <c r="D53" s="22"/>
      <c r="E53" s="22"/>
      <c r="F53" s="22"/>
      <c r="G53" s="22"/>
      <c r="H53" s="23"/>
      <c r="I53" s="6"/>
      <c r="J53" s="8"/>
      <c r="N53" s="7"/>
      <c r="O53" s="7"/>
      <c r="P53" s="7"/>
      <c r="Q53" s="10"/>
      <c r="R53" s="5"/>
    </row>
    <row r="54" spans="1:18" ht="18.75" hidden="1">
      <c r="A54" s="21"/>
      <c r="B54" s="20"/>
      <c r="C54" s="22"/>
      <c r="D54" s="22"/>
      <c r="E54" s="22"/>
      <c r="F54" s="22"/>
      <c r="G54" s="22"/>
      <c r="H54" s="23"/>
      <c r="I54" s="6"/>
      <c r="J54" s="8"/>
      <c r="N54" s="7"/>
      <c r="O54" s="7"/>
      <c r="P54" s="7"/>
      <c r="Q54" s="10"/>
      <c r="R54" s="5"/>
    </row>
    <row r="55" spans="1:18" ht="18.75" hidden="1">
      <c r="A55" s="21"/>
      <c r="B55" s="20"/>
      <c r="C55" s="22"/>
      <c r="D55" s="22"/>
      <c r="E55" s="22"/>
      <c r="F55" s="22"/>
      <c r="G55" s="22"/>
      <c r="H55" s="23"/>
      <c r="I55" s="6"/>
      <c r="J55" s="8"/>
      <c r="N55" s="7"/>
      <c r="O55" s="7"/>
      <c r="P55" s="7"/>
      <c r="Q55" s="10"/>
      <c r="R55" s="5"/>
    </row>
    <row r="56" spans="1:18" ht="18.75" hidden="1">
      <c r="A56" s="21"/>
      <c r="B56" s="20"/>
      <c r="C56" s="22"/>
      <c r="D56" s="22"/>
      <c r="E56" s="22"/>
      <c r="F56" s="22"/>
      <c r="G56" s="22"/>
      <c r="H56" s="23"/>
      <c r="I56" s="6"/>
      <c r="J56" s="8"/>
      <c r="N56" s="7"/>
      <c r="O56" s="7"/>
      <c r="P56" s="7"/>
      <c r="Q56" s="10"/>
      <c r="R56" s="5"/>
    </row>
    <row r="57" spans="1:18" ht="18.75" hidden="1">
      <c r="A57" s="21"/>
      <c r="B57" s="20"/>
      <c r="C57" s="22"/>
      <c r="D57" s="22"/>
      <c r="E57" s="22"/>
      <c r="F57" s="22"/>
      <c r="G57" s="22"/>
      <c r="H57" s="23"/>
      <c r="I57" s="6"/>
      <c r="J57" s="8"/>
      <c r="N57" s="7"/>
      <c r="O57" s="7"/>
      <c r="P57" s="7"/>
      <c r="Q57" s="10"/>
      <c r="R57" s="5"/>
    </row>
    <row r="58" spans="1:18" ht="18.75" hidden="1">
      <c r="A58" s="21"/>
      <c r="B58" s="20"/>
      <c r="C58" s="22"/>
      <c r="D58" s="22"/>
      <c r="E58" s="22"/>
      <c r="F58" s="22"/>
      <c r="G58" s="22"/>
      <c r="H58" s="23"/>
      <c r="I58" s="6"/>
      <c r="J58" s="8"/>
      <c r="N58" s="7"/>
      <c r="O58" s="7"/>
      <c r="P58" s="7"/>
      <c r="Q58" s="10"/>
      <c r="R58" s="5"/>
    </row>
    <row r="59" spans="1:18" ht="18.75" hidden="1">
      <c r="A59" s="21"/>
      <c r="B59" s="20"/>
      <c r="C59" s="22"/>
      <c r="D59" s="22"/>
      <c r="E59" s="22"/>
      <c r="F59" s="22"/>
      <c r="G59" s="22"/>
      <c r="H59" s="23"/>
      <c r="I59" s="6"/>
      <c r="J59" s="8"/>
      <c r="N59" s="7"/>
      <c r="O59" s="7"/>
      <c r="P59" s="7"/>
      <c r="Q59" s="10"/>
      <c r="R59" s="5"/>
    </row>
    <row r="60" spans="1:18" ht="18.75" hidden="1">
      <c r="A60" s="21"/>
      <c r="B60" s="20"/>
      <c r="C60" s="22"/>
      <c r="D60" s="22"/>
      <c r="E60" s="22"/>
      <c r="F60" s="22"/>
      <c r="G60" s="22"/>
      <c r="H60" s="23"/>
      <c r="I60" s="6"/>
      <c r="J60" s="8"/>
      <c r="N60" s="7"/>
      <c r="O60" s="7"/>
      <c r="P60" s="7"/>
      <c r="Q60" s="10"/>
      <c r="R60" s="5"/>
    </row>
    <row r="61" spans="1:18" ht="18.75" hidden="1">
      <c r="A61" s="21"/>
      <c r="B61" s="20"/>
      <c r="C61" s="22"/>
      <c r="D61" s="22"/>
      <c r="E61" s="22"/>
      <c r="F61" s="22"/>
      <c r="G61" s="22"/>
      <c r="H61" s="23"/>
      <c r="I61" s="6"/>
      <c r="J61" s="8"/>
      <c r="N61" s="7"/>
      <c r="O61" s="7"/>
      <c r="P61" s="7"/>
      <c r="Q61" s="10"/>
      <c r="R61" s="5"/>
    </row>
    <row r="62" spans="1:18" ht="18.75" hidden="1">
      <c r="A62" s="21"/>
      <c r="B62" s="20"/>
      <c r="C62" s="22"/>
      <c r="D62" s="22"/>
      <c r="E62" s="22"/>
      <c r="F62" s="22"/>
      <c r="G62" s="22"/>
      <c r="H62" s="23"/>
      <c r="I62" s="6"/>
      <c r="J62" s="8"/>
      <c r="N62" s="7"/>
      <c r="O62" s="7"/>
      <c r="P62" s="7"/>
      <c r="Q62" s="10"/>
      <c r="R62" s="5"/>
    </row>
    <row r="63" spans="1:18" ht="18.75" hidden="1">
      <c r="A63" s="21"/>
      <c r="B63" s="20"/>
      <c r="C63" s="22"/>
      <c r="D63" s="22"/>
      <c r="E63" s="22"/>
      <c r="F63" s="22"/>
      <c r="G63" s="22"/>
      <c r="H63" s="23"/>
      <c r="I63" s="6"/>
      <c r="J63" s="8"/>
      <c r="N63" s="7"/>
      <c r="O63" s="7"/>
      <c r="P63" s="7"/>
      <c r="Q63" s="10"/>
      <c r="R63" s="5"/>
    </row>
    <row r="64" spans="1:18" ht="18.75" hidden="1">
      <c r="A64" s="21"/>
      <c r="B64" s="20"/>
      <c r="C64" s="22"/>
      <c r="D64" s="22"/>
      <c r="E64" s="22"/>
      <c r="F64" s="22"/>
      <c r="G64" s="22"/>
      <c r="H64" s="23"/>
      <c r="I64" s="6"/>
      <c r="J64" s="8"/>
      <c r="N64" s="7"/>
      <c r="O64" s="7"/>
      <c r="P64" s="7"/>
      <c r="Q64" s="10"/>
      <c r="R64" s="5"/>
    </row>
    <row r="65" spans="1:18" ht="18.75" hidden="1">
      <c r="A65" s="21"/>
      <c r="B65" s="20"/>
      <c r="C65" s="22"/>
      <c r="D65" s="22"/>
      <c r="E65" s="22"/>
      <c r="F65" s="22"/>
      <c r="G65" s="22"/>
      <c r="H65" s="23"/>
      <c r="I65" s="6"/>
      <c r="J65" s="8"/>
      <c r="N65" s="7"/>
      <c r="O65" s="7"/>
      <c r="P65" s="7"/>
      <c r="Q65" s="10"/>
      <c r="R65" s="5"/>
    </row>
    <row r="66" spans="1:18" ht="18.75" hidden="1">
      <c r="A66" s="21"/>
      <c r="B66" s="20"/>
      <c r="C66" s="22"/>
      <c r="D66" s="22"/>
      <c r="E66" s="22"/>
      <c r="F66" s="22"/>
      <c r="G66" s="22"/>
      <c r="H66" s="23"/>
      <c r="I66" s="6"/>
      <c r="J66" s="8"/>
      <c r="N66" s="7"/>
      <c r="O66" s="7"/>
      <c r="P66" s="7"/>
      <c r="Q66" s="10"/>
      <c r="R66" s="5"/>
    </row>
    <row r="67" spans="1:18" ht="18.75" customHeight="1" hidden="1">
      <c r="A67" s="21"/>
      <c r="B67" s="20"/>
      <c r="C67" s="22"/>
      <c r="D67" s="22"/>
      <c r="E67" s="22"/>
      <c r="F67" s="22"/>
      <c r="G67" s="22"/>
      <c r="H67" s="23"/>
      <c r="I67" s="6"/>
      <c r="J67" s="8"/>
      <c r="N67" s="7"/>
      <c r="O67" s="7"/>
      <c r="P67" s="7"/>
      <c r="Q67" s="10"/>
      <c r="R67" s="5"/>
    </row>
    <row r="68" spans="1:24" ht="18.75">
      <c r="A68" s="18"/>
      <c r="B68" s="20" t="s">
        <v>11</v>
      </c>
      <c r="C68" s="19">
        <f>SUM(C13:C31)</f>
        <v>8.75</v>
      </c>
      <c r="D68" s="19">
        <f>SUM(D13:D31)</f>
        <v>9.16</v>
      </c>
      <c r="E68" s="22">
        <f>SUM(E13:E53)</f>
        <v>275656.392</v>
      </c>
      <c r="F68" s="22">
        <f>F13+F14+F15+F16+F17+F18</f>
        <v>419710.346</v>
      </c>
      <c r="G68" s="22">
        <f>G13+G14+G15+G16+G17+G18</f>
        <v>288738.912</v>
      </c>
      <c r="H68" s="23">
        <f>1.04993597951*C68</f>
        <v>9.186939820712501</v>
      </c>
      <c r="I68" s="6">
        <f>1.12035851472*C68</f>
        <v>9.8031370038</v>
      </c>
      <c r="J68" s="8">
        <f>J18</f>
        <v>2565.2</v>
      </c>
      <c r="N68" s="7"/>
      <c r="Q68" s="10"/>
      <c r="R68" s="5">
        <f>SUM(R13:R31)</f>
        <v>8.75</v>
      </c>
      <c r="S68" s="5">
        <f>SUM(S13:S31)</f>
        <v>9.16</v>
      </c>
      <c r="T68" s="5"/>
      <c r="U68" s="5"/>
      <c r="V68" s="5">
        <f>SUM(V13:V31)</f>
        <v>134673</v>
      </c>
      <c r="W68" s="5">
        <f>SUM(W13:W31)</f>
        <v>140983.392</v>
      </c>
      <c r="X68" s="5">
        <f>SUM(X13:X31)</f>
        <v>275656.39199999993</v>
      </c>
    </row>
    <row r="69" spans="1:35" ht="19.5" customHeight="1">
      <c r="A69" s="18">
        <v>5</v>
      </c>
      <c r="B69" s="25" t="s">
        <v>22</v>
      </c>
      <c r="C69" s="57">
        <v>1.47</v>
      </c>
      <c r="D69" s="57">
        <v>1.58</v>
      </c>
      <c r="E69" s="22">
        <f>AF69*6*AH69</f>
        <v>46943.159999999996</v>
      </c>
      <c r="F69" s="60">
        <f>E69</f>
        <v>46943.159999999996</v>
      </c>
      <c r="G69" s="22">
        <f>AI69*6*AF69</f>
        <v>52791.816</v>
      </c>
      <c r="H69" s="56" t="e">
        <f>#REF!</f>
        <v>#REF!</v>
      </c>
      <c r="I69" s="5">
        <f>C69+D69</f>
        <v>3.05</v>
      </c>
      <c r="J69" s="46">
        <v>3.43</v>
      </c>
      <c r="K69">
        <v>10</v>
      </c>
      <c r="L69">
        <v>2</v>
      </c>
      <c r="N69" s="7">
        <f>C69*J69*K69</f>
        <v>50.42100000000001</v>
      </c>
      <c r="O69" s="7" t="e">
        <f>#REF!*J69*L69</f>
        <v>#REF!</v>
      </c>
      <c r="P69" s="7" t="e">
        <f>SUM(N69:O69)</f>
        <v>#REF!</v>
      </c>
      <c r="Q69" s="9"/>
      <c r="R69" s="5">
        <v>1.47</v>
      </c>
      <c r="S69">
        <v>1.58</v>
      </c>
      <c r="T69">
        <v>6</v>
      </c>
      <c r="U69">
        <v>6</v>
      </c>
      <c r="V69">
        <f>R69*J69*T69</f>
        <v>30.2526</v>
      </c>
      <c r="W69">
        <f>S69*U69*J69</f>
        <v>32.516400000000004</v>
      </c>
      <c r="X69">
        <f>SUM(V69:W69)</f>
        <v>62.769000000000005</v>
      </c>
      <c r="AC69" t="e">
        <f>#REF!</f>
        <v>#REF!</v>
      </c>
      <c r="AD69" s="56" t="e">
        <f>#REF!</f>
        <v>#REF!</v>
      </c>
      <c r="AE69" s="56">
        <v>3.05</v>
      </c>
      <c r="AF69">
        <f>AF18</f>
        <v>2565.2</v>
      </c>
      <c r="AG69">
        <f>AG49</f>
        <v>0</v>
      </c>
      <c r="AH69">
        <v>3.05</v>
      </c>
      <c r="AI69">
        <v>3.43</v>
      </c>
    </row>
    <row r="70" spans="1:17" ht="18.75">
      <c r="A70" s="16"/>
      <c r="B70" s="26"/>
      <c r="C70" s="16"/>
      <c r="D70" s="16"/>
      <c r="E70" s="16"/>
      <c r="F70" s="16"/>
      <c r="G70" s="16"/>
      <c r="H70" s="16"/>
      <c r="Q70" s="10"/>
    </row>
    <row r="71" spans="1:17" ht="18.75">
      <c r="A71" s="90" t="s">
        <v>75</v>
      </c>
      <c r="B71" s="90"/>
      <c r="C71" s="110">
        <v>311165.99</v>
      </c>
      <c r="D71" s="110"/>
      <c r="E71" s="12" t="s">
        <v>13</v>
      </c>
      <c r="F71" s="16"/>
      <c r="G71" s="16"/>
      <c r="H71" s="16"/>
      <c r="Q71" s="10"/>
    </row>
    <row r="72" spans="1:17" ht="18.75">
      <c r="A72" s="90" t="s">
        <v>76</v>
      </c>
      <c r="B72" s="90"/>
      <c r="C72" s="110">
        <v>387485.77</v>
      </c>
      <c r="D72" s="110"/>
      <c r="E72" s="12" t="s">
        <v>13</v>
      </c>
      <c r="F72" s="16"/>
      <c r="G72" s="16"/>
      <c r="H72" s="16"/>
      <c r="Q72" s="10"/>
    </row>
    <row r="73" spans="1:8" ht="18.75">
      <c r="A73" s="105" t="s">
        <v>12</v>
      </c>
      <c r="B73" s="105"/>
      <c r="C73" s="105"/>
      <c r="D73" s="105"/>
      <c r="E73" s="105"/>
      <c r="F73" s="105"/>
      <c r="G73" s="105"/>
      <c r="H73" s="16"/>
    </row>
    <row r="74" spans="1:8" ht="18.75" customHeight="1" hidden="1">
      <c r="A74" s="106" t="s">
        <v>29</v>
      </c>
      <c r="B74" s="106"/>
      <c r="C74" s="11" t="e">
        <f>C71-#REF!</f>
        <v>#REF!</v>
      </c>
      <c r="D74" s="16" t="s">
        <v>13</v>
      </c>
      <c r="E74" s="16"/>
      <c r="F74" s="16"/>
      <c r="G74" s="16"/>
      <c r="H74" s="16"/>
    </row>
    <row r="75" spans="1:8" ht="18.75" customHeight="1" hidden="1">
      <c r="A75" s="106" t="s">
        <v>31</v>
      </c>
      <c r="B75" s="106"/>
      <c r="C75" s="51">
        <f>E68-F68</f>
        <v>-144053.95400000003</v>
      </c>
      <c r="D75" s="52" t="str">
        <f>D74</f>
        <v>рублей</v>
      </c>
      <c r="E75" s="32"/>
      <c r="F75" s="32"/>
      <c r="G75" s="32"/>
      <c r="H75" s="16"/>
    </row>
    <row r="76" spans="1:8" ht="18.75">
      <c r="A76" s="14"/>
      <c r="B76" s="16"/>
      <c r="C76" s="16"/>
      <c r="D76" s="16"/>
      <c r="E76" s="16"/>
      <c r="F76" s="16"/>
      <c r="G76" s="16"/>
      <c r="H76" s="16"/>
    </row>
    <row r="77" spans="1:8" ht="12.75">
      <c r="A77" s="32"/>
      <c r="B77" s="33"/>
      <c r="C77" s="33"/>
      <c r="D77" s="33"/>
      <c r="E77" s="33"/>
      <c r="F77" s="33"/>
      <c r="G77" s="33"/>
      <c r="H77" s="33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75">
      <c r="A81" s="32"/>
      <c r="B81" s="32"/>
      <c r="C81" s="32"/>
      <c r="D81" s="32"/>
      <c r="E81" s="32"/>
      <c r="F81" s="24" t="s">
        <v>33</v>
      </c>
      <c r="G81" s="32"/>
      <c r="H81" s="32"/>
    </row>
    <row r="82" spans="1:8" ht="131.25">
      <c r="A82" s="32"/>
      <c r="B82" s="32"/>
      <c r="C82" s="32"/>
      <c r="D82" s="32"/>
      <c r="E82" s="32"/>
      <c r="F82" s="24" t="s">
        <v>35</v>
      </c>
      <c r="G82" s="32"/>
      <c r="H82" s="32"/>
    </row>
    <row r="83" spans="1:8" ht="56.25">
      <c r="A83" s="32"/>
      <c r="B83" s="32"/>
      <c r="C83" s="32"/>
      <c r="D83" s="32"/>
      <c r="E83" s="32"/>
      <c r="F83" s="20" t="s">
        <v>34</v>
      </c>
      <c r="G83" s="32"/>
      <c r="H83" s="32"/>
    </row>
    <row r="84" spans="1:8" ht="56.25">
      <c r="A84" s="32"/>
      <c r="B84" s="32"/>
      <c r="C84" s="32"/>
      <c r="D84" s="32"/>
      <c r="E84" s="32"/>
      <c r="F84" s="20" t="s">
        <v>21</v>
      </c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spans="1:8" ht="12.75">
      <c r="A142" s="32"/>
      <c r="B142" s="32"/>
      <c r="C142" s="32"/>
      <c r="D142" s="32"/>
      <c r="E142" s="32"/>
      <c r="F142" s="32"/>
      <c r="G142" s="32"/>
      <c r="H142" s="32"/>
    </row>
    <row r="143" spans="1:8" ht="12.75">
      <c r="A143" s="32"/>
      <c r="B143" s="32"/>
      <c r="C143" s="32"/>
      <c r="D143" s="32"/>
      <c r="E143" s="32"/>
      <c r="F143" s="32"/>
      <c r="G143" s="32"/>
      <c r="H143" s="32"/>
    </row>
    <row r="144" spans="1:8" ht="12.75">
      <c r="A144" s="32"/>
      <c r="B144" s="32"/>
      <c r="C144" s="32"/>
      <c r="D144" s="32"/>
      <c r="E144" s="32"/>
      <c r="F144" s="32"/>
      <c r="G144" s="32"/>
      <c r="H144" s="32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spans="1:8" ht="12.75">
      <c r="A146" s="32"/>
      <c r="B146" s="32"/>
      <c r="C146" s="32"/>
      <c r="D146" s="32"/>
      <c r="E146" s="32"/>
      <c r="F146" s="32"/>
      <c r="G146" s="32"/>
      <c r="H146" s="32"/>
    </row>
    <row r="147" spans="1:8" ht="12.75">
      <c r="A147" s="32"/>
      <c r="B147" s="32"/>
      <c r="C147" s="32"/>
      <c r="D147" s="32"/>
      <c r="E147" s="32"/>
      <c r="F147" s="32"/>
      <c r="G147" s="32"/>
      <c r="H147" s="32"/>
    </row>
    <row r="148" spans="1:8" ht="12.75">
      <c r="A148" s="32"/>
      <c r="B148" s="32"/>
      <c r="C148" s="32"/>
      <c r="D148" s="32"/>
      <c r="E148" s="32"/>
      <c r="F148" s="32"/>
      <c r="G148" s="32"/>
      <c r="H148" s="32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spans="1:8" ht="12.75">
      <c r="A152" s="32"/>
      <c r="B152" s="32"/>
      <c r="C152" s="32"/>
      <c r="D152" s="32"/>
      <c r="E152" s="32"/>
      <c r="F152" s="32"/>
      <c r="G152" s="32"/>
      <c r="H152" s="32"/>
    </row>
    <row r="153" spans="1:8" ht="12.75">
      <c r="A153" s="32"/>
      <c r="B153" s="32"/>
      <c r="C153" s="32"/>
      <c r="D153" s="32"/>
      <c r="E153" s="32"/>
      <c r="F153" s="32"/>
      <c r="G153" s="32"/>
      <c r="H153" s="32"/>
    </row>
    <row r="154" spans="1:8" ht="12.75">
      <c r="A154" s="32"/>
      <c r="B154" s="32"/>
      <c r="C154" s="32"/>
      <c r="D154" s="32"/>
      <c r="E154" s="32"/>
      <c r="F154" s="32"/>
      <c r="G154" s="32"/>
      <c r="H154" s="32"/>
    </row>
    <row r="155" spans="1:8" ht="12.75">
      <c r="A155" s="32"/>
      <c r="B155" s="32"/>
      <c r="C155" s="32"/>
      <c r="D155" s="32"/>
      <c r="E155" s="32"/>
      <c r="F155" s="32"/>
      <c r="G155" s="32"/>
      <c r="H155" s="32"/>
    </row>
    <row r="156" spans="1:8" ht="12.75">
      <c r="A156" s="32"/>
      <c r="B156" s="32"/>
      <c r="C156" s="32"/>
      <c r="D156" s="32"/>
      <c r="E156" s="32"/>
      <c r="F156" s="32"/>
      <c r="G156" s="32"/>
      <c r="H156" s="32"/>
    </row>
    <row r="157" spans="1:8" ht="12.75">
      <c r="A157" s="32"/>
      <c r="B157" s="32"/>
      <c r="C157" s="32"/>
      <c r="D157" s="32"/>
      <c r="E157" s="32"/>
      <c r="F157" s="32"/>
      <c r="G157" s="32"/>
      <c r="H157" s="32"/>
    </row>
    <row r="158" spans="1:8" ht="12.75">
      <c r="A158" s="32"/>
      <c r="B158" s="32"/>
      <c r="C158" s="32"/>
      <c r="D158" s="32"/>
      <c r="E158" s="32"/>
      <c r="F158" s="32"/>
      <c r="G158" s="32"/>
      <c r="H158" s="32"/>
    </row>
    <row r="159" spans="1:8" ht="12.75">
      <c r="A159" s="32"/>
      <c r="B159" s="32"/>
      <c r="C159" s="32"/>
      <c r="D159" s="32"/>
      <c r="E159" s="32"/>
      <c r="F159" s="32"/>
      <c r="G159" s="32"/>
      <c r="H159" s="32"/>
    </row>
    <row r="160" spans="1:8" ht="12.75">
      <c r="A160" s="32"/>
      <c r="B160" s="32"/>
      <c r="C160" s="32"/>
      <c r="D160" s="32"/>
      <c r="E160" s="32"/>
      <c r="F160" s="32"/>
      <c r="G160" s="32"/>
      <c r="H160" s="32"/>
    </row>
    <row r="161" spans="1:8" ht="12.75">
      <c r="A161" s="32"/>
      <c r="B161" s="32"/>
      <c r="C161" s="32"/>
      <c r="D161" s="32"/>
      <c r="E161" s="32"/>
      <c r="F161" s="32"/>
      <c r="G161" s="32"/>
      <c r="H161" s="32"/>
    </row>
    <row r="162" spans="1:8" ht="12.75">
      <c r="A162" s="32"/>
      <c r="B162" s="32"/>
      <c r="C162" s="32"/>
      <c r="D162" s="32"/>
      <c r="E162" s="32"/>
      <c r="F162" s="32"/>
      <c r="G162" s="32"/>
      <c r="H162" s="32"/>
    </row>
  </sheetData>
  <sheetProtection/>
  <mergeCells count="18">
    <mergeCell ref="A75:B75"/>
    <mergeCell ref="J9:Q12"/>
    <mergeCell ref="A74:B74"/>
    <mergeCell ref="C71:D71"/>
    <mergeCell ref="C72:D72"/>
    <mergeCell ref="R9:X12"/>
    <mergeCell ref="A73:G73"/>
    <mergeCell ref="C9:D10"/>
    <mergeCell ref="A71:B71"/>
    <mergeCell ref="A72:B72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0" r:id="rId1"/>
  <rowBreaks count="1" manualBreakCount="1">
    <brk id="73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82"/>
  <sheetViews>
    <sheetView view="pageBreakPreview" zoomScale="75" zoomScaleSheetLayoutView="75" zoomScalePageLayoutView="0" workbookViewId="0" topLeftCell="A25">
      <selection activeCell="AF25" sqref="AF1:AN16384"/>
    </sheetView>
  </sheetViews>
  <sheetFormatPr defaultColWidth="9.00390625" defaultRowHeight="12.75"/>
  <cols>
    <col min="1" max="1" width="8.25390625" style="0" bestFit="1" customWidth="1"/>
    <col min="2" max="2" width="51.75390625" style="0" customWidth="1"/>
    <col min="3" max="3" width="9.875" style="0" customWidth="1"/>
    <col min="4" max="4" width="10.2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0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58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2406.8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4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AF13*AG13*6</f>
        <v>30903.312000000005</v>
      </c>
      <c r="F13" s="22">
        <f>E13</f>
        <v>30903.312000000005</v>
      </c>
      <c r="G13" s="22">
        <f aca="true" t="shared" si="1" ref="G13:G18">AF13*12*AH13</f>
        <v>32636.208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2406.8</v>
      </c>
      <c r="K13">
        <v>6</v>
      </c>
      <c r="L13">
        <v>2</v>
      </c>
      <c r="M13">
        <v>4</v>
      </c>
      <c r="N13" s="7">
        <f aca="true" t="shared" si="4" ref="N13:N18">C13*J13*K13</f>
        <v>15162.840000000002</v>
      </c>
      <c r="O13" s="7" t="e">
        <f>J13*#REF!*L13</f>
        <v>#REF!</v>
      </c>
      <c r="P13" s="7">
        <f aca="true" t="shared" si="5" ref="P13:P18">D13*J13*M13</f>
        <v>10493.648000000001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15162.840000000002</v>
      </c>
      <c r="W13">
        <f aca="true" t="shared" si="8" ref="W13:W18">U13*S13*J13</f>
        <v>15740.472000000003</v>
      </c>
      <c r="X13">
        <f aca="true" t="shared" si="9" ref="X13:X18">SUM(V13:W13)</f>
        <v>30903.312000000005</v>
      </c>
      <c r="AF13" s="56">
        <f>C7</f>
        <v>2406.8</v>
      </c>
      <c r="AG13" s="5">
        <f aca="true" t="shared" si="10" ref="AG13:AG18">C13+D13</f>
        <v>2.14</v>
      </c>
      <c r="AH13" s="46">
        <v>1.13</v>
      </c>
    </row>
    <row r="14" spans="1:34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39278.976</v>
      </c>
      <c r="F14" s="22">
        <f>E14</f>
        <v>39278.976</v>
      </c>
      <c r="G14" s="22">
        <f t="shared" si="1"/>
        <v>41878.32</v>
      </c>
      <c r="H14" s="23">
        <f t="shared" si="2"/>
        <v>1.3964148527483002</v>
      </c>
      <c r="I14" s="6">
        <f t="shared" si="3"/>
        <v>1.4900768245776</v>
      </c>
      <c r="J14" s="8">
        <f>J13</f>
        <v>2406.8</v>
      </c>
      <c r="K14">
        <v>6</v>
      </c>
      <c r="L14">
        <v>2</v>
      </c>
      <c r="M14">
        <v>4</v>
      </c>
      <c r="N14" s="7">
        <f t="shared" si="4"/>
        <v>19206.264000000003</v>
      </c>
      <c r="O14" s="7" t="e">
        <f>J14*#REF!*L14</f>
        <v>#REF!</v>
      </c>
      <c r="P14" s="7">
        <f t="shared" si="5"/>
        <v>13381.808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19206.264000000003</v>
      </c>
      <c r="W14">
        <f t="shared" si="8"/>
        <v>20072.712</v>
      </c>
      <c r="X14">
        <f t="shared" si="9"/>
        <v>39278.976</v>
      </c>
      <c r="AF14">
        <f>AF13</f>
        <v>2406.8</v>
      </c>
      <c r="AG14" s="5">
        <f t="shared" si="10"/>
        <v>2.7199999999999998</v>
      </c>
      <c r="AH14" s="46">
        <v>1.45</v>
      </c>
    </row>
    <row r="15" spans="1:34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4043.424000000001</v>
      </c>
      <c r="F15" s="22">
        <f>E15</f>
        <v>4043.424000000001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2406.8</v>
      </c>
      <c r="K15">
        <v>6</v>
      </c>
      <c r="L15">
        <v>2</v>
      </c>
      <c r="M15">
        <v>4</v>
      </c>
      <c r="N15" s="7">
        <f t="shared" si="4"/>
        <v>1877.304</v>
      </c>
      <c r="O15" s="7" t="e">
        <f>J15*#REF!*L15</f>
        <v>#REF!</v>
      </c>
      <c r="P15" s="7">
        <f t="shared" si="5"/>
        <v>1444.0800000000002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1877.304</v>
      </c>
      <c r="W15">
        <f t="shared" si="8"/>
        <v>0</v>
      </c>
      <c r="X15">
        <f t="shared" si="9"/>
        <v>1877.304</v>
      </c>
      <c r="AF15">
        <f>AF14</f>
        <v>2406.8</v>
      </c>
      <c r="AG15" s="5">
        <f t="shared" si="10"/>
        <v>0.28</v>
      </c>
      <c r="AH15" s="46">
        <v>0</v>
      </c>
    </row>
    <row r="16" spans="1:34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23249.688</v>
      </c>
      <c r="F16" s="22">
        <f>E16</f>
        <v>23249.688</v>
      </c>
      <c r="G16" s="22">
        <f t="shared" si="1"/>
        <v>23682.912</v>
      </c>
      <c r="H16" s="23">
        <f t="shared" si="2"/>
        <v>0.8294494238129001</v>
      </c>
      <c r="I16" s="6">
        <f t="shared" si="3"/>
        <v>0.8850832266288</v>
      </c>
      <c r="J16" s="8">
        <f>J15</f>
        <v>2406.8</v>
      </c>
      <c r="K16">
        <v>6</v>
      </c>
      <c r="L16">
        <v>2</v>
      </c>
      <c r="M16">
        <v>4</v>
      </c>
      <c r="N16" s="7">
        <f t="shared" si="4"/>
        <v>11408.232000000002</v>
      </c>
      <c r="O16" s="7" t="e">
        <f>J16*#REF!*L16</f>
        <v>#REF!</v>
      </c>
      <c r="P16" s="7">
        <f t="shared" si="5"/>
        <v>7894.304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11408.232000000002</v>
      </c>
      <c r="W16">
        <f t="shared" si="8"/>
        <v>11841.456</v>
      </c>
      <c r="X16">
        <f t="shared" si="9"/>
        <v>23249.688000000002</v>
      </c>
      <c r="AF16">
        <f>AF15</f>
        <v>2406.8</v>
      </c>
      <c r="AG16" s="5">
        <f t="shared" si="10"/>
        <v>1.6099999999999999</v>
      </c>
      <c r="AH16" s="46">
        <v>0.82</v>
      </c>
    </row>
    <row r="17" spans="1:34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35813.184</v>
      </c>
      <c r="F17" s="22">
        <f>E17</f>
        <v>35813.184</v>
      </c>
      <c r="G17" s="22">
        <f t="shared" si="1"/>
        <v>35813.184</v>
      </c>
      <c r="H17" s="23">
        <f t="shared" si="2"/>
        <v>1.3019206145924</v>
      </c>
      <c r="I17" s="6">
        <f t="shared" si="3"/>
        <v>1.3892445582528</v>
      </c>
      <c r="J17" s="8">
        <f>J16</f>
        <v>2406.8</v>
      </c>
      <c r="K17">
        <v>6</v>
      </c>
      <c r="L17">
        <v>2</v>
      </c>
      <c r="M17">
        <v>4</v>
      </c>
      <c r="N17" s="7">
        <f t="shared" si="4"/>
        <v>17906.592</v>
      </c>
      <c r="O17" s="7" t="e">
        <f>J17*#REF!*L17</f>
        <v>#REF!</v>
      </c>
      <c r="P17" s="7">
        <f t="shared" si="5"/>
        <v>11937.728000000001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17906.592</v>
      </c>
      <c r="W17">
        <f t="shared" si="8"/>
        <v>17906.592</v>
      </c>
      <c r="X17">
        <f t="shared" si="9"/>
        <v>35813.184</v>
      </c>
      <c r="AF17">
        <f>AF16</f>
        <v>2406.8</v>
      </c>
      <c r="AG17" s="5">
        <f t="shared" si="10"/>
        <v>2.48</v>
      </c>
      <c r="AH17" s="46">
        <v>1.24</v>
      </c>
    </row>
    <row r="18" spans="1:34" ht="75">
      <c r="A18" s="61" t="s">
        <v>18</v>
      </c>
      <c r="B18" s="62" t="s">
        <v>19</v>
      </c>
      <c r="C18" s="60">
        <f>'1 мая 37'!C18</f>
        <v>4.21</v>
      </c>
      <c r="D18" s="60">
        <f>'1 мая 37'!D18</f>
        <v>4.470000000000001</v>
      </c>
      <c r="E18" s="60">
        <f t="shared" si="0"/>
        <v>125346.144</v>
      </c>
      <c r="F18" s="60">
        <f>F20+F21+F23+F25+F27+F28+F29+F31+F33+F35+F36+F38+F62+F63+F65</f>
        <v>40399.29999999999</v>
      </c>
      <c r="G18" s="60">
        <f t="shared" si="1"/>
        <v>136898.784</v>
      </c>
      <c r="H18" s="23">
        <f t="shared" si="2"/>
        <v>4.4202304737371</v>
      </c>
      <c r="I18" s="6">
        <f t="shared" si="3"/>
        <v>4.7167093469712</v>
      </c>
      <c r="J18" s="8">
        <f>J17</f>
        <v>2406.8</v>
      </c>
      <c r="K18">
        <v>6</v>
      </c>
      <c r="L18">
        <v>2</v>
      </c>
      <c r="M18">
        <v>4</v>
      </c>
      <c r="N18" s="7">
        <f t="shared" si="4"/>
        <v>60795.768000000004</v>
      </c>
      <c r="O18" s="7" t="e">
        <f>J18*#REF!*L18</f>
        <v>#REF!</v>
      </c>
      <c r="P18" s="7">
        <f t="shared" si="5"/>
        <v>43033.58400000001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60795.768000000004</v>
      </c>
      <c r="W18">
        <f t="shared" si="8"/>
        <v>66716.496</v>
      </c>
      <c r="X18">
        <f t="shared" si="9"/>
        <v>127512.264</v>
      </c>
      <c r="AF18">
        <f>AF17</f>
        <v>2406.8</v>
      </c>
      <c r="AG18" s="5">
        <f t="shared" si="10"/>
        <v>8.68</v>
      </c>
      <c r="AH18" s="46">
        <v>4.74</v>
      </c>
    </row>
    <row r="19" spans="1:19" ht="18.75">
      <c r="A19" s="61"/>
      <c r="B19" s="63" t="s">
        <v>80</v>
      </c>
      <c r="C19" s="60"/>
      <c r="D19" s="60"/>
      <c r="E19" s="60"/>
      <c r="F19" s="60"/>
      <c r="G19" s="60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61"/>
      <c r="B20" s="62" t="s">
        <v>277</v>
      </c>
      <c r="C20" s="60"/>
      <c r="D20" s="60"/>
      <c r="E20" s="60"/>
      <c r="F20" s="60">
        <v>7477.2</v>
      </c>
      <c r="G20" s="60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61"/>
      <c r="B21" s="62" t="s">
        <v>278</v>
      </c>
      <c r="C21" s="60"/>
      <c r="D21" s="60"/>
      <c r="E21" s="60"/>
      <c r="F21" s="60">
        <v>971.44</v>
      </c>
      <c r="G21" s="60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61"/>
      <c r="B22" s="63" t="s">
        <v>85</v>
      </c>
      <c r="C22" s="60"/>
      <c r="D22" s="60"/>
      <c r="E22" s="60"/>
      <c r="F22" s="60"/>
      <c r="G22" s="60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61"/>
      <c r="B23" s="62" t="s">
        <v>279</v>
      </c>
      <c r="C23" s="60"/>
      <c r="D23" s="60"/>
      <c r="E23" s="60"/>
      <c r="F23" s="60">
        <v>4217.3</v>
      </c>
      <c r="G23" s="60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61"/>
      <c r="B24" s="63" t="s">
        <v>86</v>
      </c>
      <c r="C24" s="60"/>
      <c r="D24" s="60"/>
      <c r="E24" s="60"/>
      <c r="F24" s="60"/>
      <c r="G24" s="60"/>
      <c r="H24" s="23"/>
      <c r="I24" s="6"/>
      <c r="J24" s="8"/>
      <c r="N24" s="7"/>
      <c r="O24" s="7"/>
      <c r="P24" s="7"/>
      <c r="Q24" s="9"/>
      <c r="R24" s="5"/>
      <c r="S24" s="5"/>
    </row>
    <row r="25" spans="1:19" ht="37.5">
      <c r="A25" s="61"/>
      <c r="B25" s="62" t="s">
        <v>280</v>
      </c>
      <c r="C25" s="60"/>
      <c r="D25" s="60"/>
      <c r="E25" s="60"/>
      <c r="F25" s="60">
        <v>2830.48</v>
      </c>
      <c r="G25" s="60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 customHeight="1">
      <c r="A26" s="61"/>
      <c r="B26" s="63" t="s">
        <v>89</v>
      </c>
      <c r="C26" s="60"/>
      <c r="D26" s="60"/>
      <c r="E26" s="60"/>
      <c r="F26" s="60"/>
      <c r="G26" s="60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 customHeight="1">
      <c r="A27" s="61"/>
      <c r="B27" s="62" t="s">
        <v>281</v>
      </c>
      <c r="C27" s="60"/>
      <c r="D27" s="60"/>
      <c r="E27" s="60"/>
      <c r="F27" s="60">
        <v>9627.59</v>
      </c>
      <c r="G27" s="60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 customHeight="1">
      <c r="A28" s="61"/>
      <c r="B28" s="62" t="s">
        <v>282</v>
      </c>
      <c r="C28" s="60"/>
      <c r="D28" s="60"/>
      <c r="E28" s="60"/>
      <c r="F28" s="60">
        <v>142.1</v>
      </c>
      <c r="G28" s="60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 customHeight="1">
      <c r="A29" s="61"/>
      <c r="B29" s="62" t="s">
        <v>283</v>
      </c>
      <c r="C29" s="60"/>
      <c r="D29" s="60"/>
      <c r="E29" s="60"/>
      <c r="F29" s="60">
        <v>1073.79</v>
      </c>
      <c r="G29" s="60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 customHeight="1">
      <c r="A30" s="61"/>
      <c r="B30" s="63" t="s">
        <v>104</v>
      </c>
      <c r="C30" s="60"/>
      <c r="D30" s="60"/>
      <c r="E30" s="60"/>
      <c r="F30" s="60"/>
      <c r="G30" s="60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 customHeight="1">
      <c r="A31" s="61"/>
      <c r="B31" s="62" t="s">
        <v>284</v>
      </c>
      <c r="C31" s="60"/>
      <c r="D31" s="60"/>
      <c r="E31" s="60"/>
      <c r="F31" s="60">
        <v>2091</v>
      </c>
      <c r="G31" s="60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 customHeight="1">
      <c r="A32" s="61"/>
      <c r="B32" s="63" t="s">
        <v>105</v>
      </c>
      <c r="C32" s="60"/>
      <c r="D32" s="60"/>
      <c r="E32" s="60"/>
      <c r="F32" s="60"/>
      <c r="G32" s="60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 customHeight="1">
      <c r="A33" s="61"/>
      <c r="B33" s="62" t="s">
        <v>106</v>
      </c>
      <c r="C33" s="60"/>
      <c r="D33" s="60"/>
      <c r="E33" s="60"/>
      <c r="F33" s="60">
        <v>2123</v>
      </c>
      <c r="G33" s="60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 customHeight="1">
      <c r="A34" s="61"/>
      <c r="B34" s="63" t="s">
        <v>107</v>
      </c>
      <c r="C34" s="60"/>
      <c r="D34" s="60"/>
      <c r="E34" s="60"/>
      <c r="F34" s="60"/>
      <c r="G34" s="60"/>
      <c r="H34" s="23"/>
      <c r="I34" s="6"/>
      <c r="J34" s="8"/>
      <c r="N34" s="7"/>
      <c r="O34" s="7"/>
      <c r="P34" s="7"/>
      <c r="Q34" s="9"/>
      <c r="R34" s="5"/>
      <c r="S34" s="5"/>
    </row>
    <row r="35" spans="1:19" ht="37.5" customHeight="1">
      <c r="A35" s="61"/>
      <c r="B35" s="62" t="s">
        <v>285</v>
      </c>
      <c r="C35" s="60"/>
      <c r="D35" s="60"/>
      <c r="E35" s="60"/>
      <c r="F35" s="60">
        <v>6852</v>
      </c>
      <c r="G35" s="60"/>
      <c r="H35" s="23"/>
      <c r="I35" s="6"/>
      <c r="J35" s="8"/>
      <c r="N35" s="7"/>
      <c r="O35" s="7"/>
      <c r="P35" s="7"/>
      <c r="Q35" s="9"/>
      <c r="R35" s="5"/>
      <c r="S35" s="5"/>
    </row>
    <row r="36" spans="1:19" ht="56.25">
      <c r="A36" s="61"/>
      <c r="B36" s="62" t="s">
        <v>286</v>
      </c>
      <c r="C36" s="60"/>
      <c r="D36" s="60"/>
      <c r="E36" s="60"/>
      <c r="F36" s="60">
        <v>742.88</v>
      </c>
      <c r="G36" s="60"/>
      <c r="H36" s="23"/>
      <c r="I36" s="6"/>
      <c r="J36" s="8"/>
      <c r="N36" s="7"/>
      <c r="O36" s="7"/>
      <c r="P36" s="7"/>
      <c r="Q36" s="9"/>
      <c r="R36" s="5"/>
      <c r="S36" s="5"/>
    </row>
    <row r="37" spans="1:19" ht="18.75" customHeight="1">
      <c r="A37" s="61"/>
      <c r="B37" s="63" t="s">
        <v>110</v>
      </c>
      <c r="C37" s="60"/>
      <c r="D37" s="60"/>
      <c r="E37" s="60"/>
      <c r="F37" s="60"/>
      <c r="G37" s="60"/>
      <c r="H37" s="23"/>
      <c r="I37" s="6"/>
      <c r="J37" s="8"/>
      <c r="N37" s="7"/>
      <c r="O37" s="7"/>
      <c r="P37" s="7"/>
      <c r="Q37" s="9"/>
      <c r="R37" s="5"/>
      <c r="S37" s="5"/>
    </row>
    <row r="38" spans="1:19" ht="18.75">
      <c r="A38" s="61"/>
      <c r="B38" s="62" t="s">
        <v>287</v>
      </c>
      <c r="C38" s="60"/>
      <c r="D38" s="60"/>
      <c r="E38" s="60"/>
      <c r="F38" s="60">
        <v>1390.7</v>
      </c>
      <c r="G38" s="60"/>
      <c r="H38" s="23"/>
      <c r="I38" s="6"/>
      <c r="J38" s="8"/>
      <c r="N38" s="7"/>
      <c r="O38" s="7"/>
      <c r="P38" s="7"/>
      <c r="Q38" s="9"/>
      <c r="R38" s="5"/>
      <c r="S38" s="5"/>
    </row>
    <row r="39" spans="1:19" ht="21.75" customHeight="1" hidden="1">
      <c r="A39" s="61"/>
      <c r="B39" s="62"/>
      <c r="C39" s="60"/>
      <c r="D39" s="60"/>
      <c r="E39" s="60"/>
      <c r="F39" s="60"/>
      <c r="G39" s="60"/>
      <c r="H39" s="23"/>
      <c r="I39" s="6"/>
      <c r="J39" s="8"/>
      <c r="N39" s="7"/>
      <c r="O39" s="7"/>
      <c r="P39" s="7"/>
      <c r="Q39" s="9"/>
      <c r="R39" s="5"/>
      <c r="S39" s="5"/>
    </row>
    <row r="40" spans="1:24" ht="18.75" hidden="1">
      <c r="A40" s="66"/>
      <c r="B40" s="80"/>
      <c r="C40" s="81"/>
      <c r="D40" s="81"/>
      <c r="E40" s="81"/>
      <c r="F40" s="81"/>
      <c r="G40" s="81"/>
      <c r="H40" s="23"/>
      <c r="I40" s="6"/>
      <c r="J40" s="8"/>
      <c r="K40">
        <v>6</v>
      </c>
      <c r="L40">
        <v>2</v>
      </c>
      <c r="M40">
        <v>4</v>
      </c>
      <c r="N40" s="7">
        <f>C40*J40*K40</f>
        <v>0</v>
      </c>
      <c r="O40" s="7" t="e">
        <f>J40*#REF!*L40</f>
        <v>#REF!</v>
      </c>
      <c r="P40" s="7">
        <f>D40*J40*M40</f>
        <v>0</v>
      </c>
      <c r="Q40" s="10"/>
      <c r="R40" s="5"/>
      <c r="V40">
        <f>J40*R40*U40</f>
        <v>0</v>
      </c>
      <c r="W40">
        <f>U40*S40*J40</f>
        <v>0</v>
      </c>
      <c r="X40">
        <f>SUM(V40:W40)</f>
        <v>0</v>
      </c>
    </row>
    <row r="41" spans="1:24" ht="18.75" hidden="1">
      <c r="A41" s="61"/>
      <c r="B41" s="80"/>
      <c r="C41" s="81"/>
      <c r="D41" s="81"/>
      <c r="E41" s="81"/>
      <c r="F41" s="81"/>
      <c r="G41" s="81"/>
      <c r="H41" s="23"/>
      <c r="I41" s="6"/>
      <c r="J41" s="8"/>
      <c r="K41">
        <v>6</v>
      </c>
      <c r="L41">
        <v>2</v>
      </c>
      <c r="M41">
        <v>4</v>
      </c>
      <c r="N41" s="7">
        <f>C41*J41*K41</f>
        <v>0</v>
      </c>
      <c r="O41" s="7" t="e">
        <f>J41*#REF!*L41</f>
        <v>#REF!</v>
      </c>
      <c r="P41" s="7">
        <f>D41*J41*M41</f>
        <v>0</v>
      </c>
      <c r="Q41" s="10"/>
      <c r="R41" s="5"/>
      <c r="V41">
        <f>J41*R41*U41</f>
        <v>0</v>
      </c>
      <c r="W41">
        <f>U41*S41*J41</f>
        <v>0</v>
      </c>
      <c r="X41">
        <f>SUM(V41:W41)</f>
        <v>0</v>
      </c>
    </row>
    <row r="42" spans="1:24" ht="18.75" hidden="1">
      <c r="A42" s="61"/>
      <c r="B42" s="82"/>
      <c r="C42" s="81"/>
      <c r="D42" s="81"/>
      <c r="E42" s="81"/>
      <c r="F42" s="81"/>
      <c r="G42" s="81"/>
      <c r="H42" s="23"/>
      <c r="I42" s="6"/>
      <c r="J42" s="8"/>
      <c r="K42">
        <v>6</v>
      </c>
      <c r="L42">
        <v>2</v>
      </c>
      <c r="M42">
        <v>4</v>
      </c>
      <c r="N42" s="7">
        <f>C42*J42*K42</f>
        <v>0</v>
      </c>
      <c r="O42" s="7" t="e">
        <f>J42*#REF!*L42</f>
        <v>#REF!</v>
      </c>
      <c r="P42" s="7">
        <f>D42*J42*M42</f>
        <v>0</v>
      </c>
      <c r="Q42" s="10"/>
      <c r="R42" s="5"/>
      <c r="V42">
        <f>J42*R42*U42</f>
        <v>0</v>
      </c>
      <c r="W42">
        <f>U42*S42*J42</f>
        <v>0</v>
      </c>
      <c r="X42">
        <f>SUM(V42:W42)</f>
        <v>0</v>
      </c>
    </row>
    <row r="43" spans="1:18" ht="18.75" hidden="1">
      <c r="A43" s="61"/>
      <c r="B43" s="82"/>
      <c r="C43" s="81"/>
      <c r="D43" s="81"/>
      <c r="E43" s="81"/>
      <c r="F43" s="81"/>
      <c r="G43" s="81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61"/>
      <c r="B44" s="82"/>
      <c r="C44" s="81"/>
      <c r="D44" s="81"/>
      <c r="E44" s="81"/>
      <c r="F44" s="81"/>
      <c r="G44" s="81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61"/>
      <c r="B45" s="82"/>
      <c r="C45" s="81"/>
      <c r="D45" s="81"/>
      <c r="E45" s="81"/>
      <c r="F45" s="81"/>
      <c r="G45" s="81"/>
      <c r="H45" s="23"/>
      <c r="I45" s="6"/>
      <c r="J45" s="8"/>
      <c r="N45" s="7"/>
      <c r="O45" s="7"/>
      <c r="P45" s="7"/>
      <c r="Q45" s="10"/>
      <c r="R45" s="5"/>
    </row>
    <row r="46" spans="1:18" ht="18.75" customHeight="1" hidden="1">
      <c r="A46" s="61"/>
      <c r="B46" s="82"/>
      <c r="C46" s="81"/>
      <c r="D46" s="81"/>
      <c r="E46" s="81"/>
      <c r="F46" s="81"/>
      <c r="G46" s="81"/>
      <c r="H46" s="23"/>
      <c r="I46" s="6"/>
      <c r="J46" s="8"/>
      <c r="N46" s="7"/>
      <c r="O46" s="7"/>
      <c r="P46" s="7"/>
      <c r="Q46" s="10"/>
      <c r="R46" s="5"/>
    </row>
    <row r="47" spans="1:18" ht="18.75" hidden="1">
      <c r="A47" s="61"/>
      <c r="B47" s="82"/>
      <c r="C47" s="81"/>
      <c r="D47" s="81"/>
      <c r="E47" s="81"/>
      <c r="F47" s="81"/>
      <c r="G47" s="81"/>
      <c r="H47" s="23"/>
      <c r="I47" s="6"/>
      <c r="J47" s="8"/>
      <c r="N47" s="7"/>
      <c r="O47" s="7"/>
      <c r="P47" s="7"/>
      <c r="Q47" s="10"/>
      <c r="R47" s="5"/>
    </row>
    <row r="48" spans="1:18" ht="18.75" hidden="1">
      <c r="A48" s="61"/>
      <c r="B48" s="82"/>
      <c r="C48" s="81"/>
      <c r="D48" s="81"/>
      <c r="E48" s="81"/>
      <c r="F48" s="81"/>
      <c r="G48" s="81"/>
      <c r="H48" s="23"/>
      <c r="I48" s="6"/>
      <c r="J48" s="8"/>
      <c r="N48" s="7"/>
      <c r="O48" s="7"/>
      <c r="P48" s="7"/>
      <c r="Q48" s="10"/>
      <c r="R48" s="5"/>
    </row>
    <row r="49" spans="1:18" ht="18.75" hidden="1">
      <c r="A49" s="61"/>
      <c r="B49" s="82"/>
      <c r="C49" s="81"/>
      <c r="D49" s="81"/>
      <c r="E49" s="81"/>
      <c r="F49" s="81"/>
      <c r="G49" s="81"/>
      <c r="H49" s="23"/>
      <c r="I49" s="6"/>
      <c r="J49" s="8"/>
      <c r="N49" s="7"/>
      <c r="O49" s="7"/>
      <c r="P49" s="7"/>
      <c r="Q49" s="10"/>
      <c r="R49" s="5"/>
    </row>
    <row r="50" spans="1:18" ht="18.75" hidden="1">
      <c r="A50" s="61"/>
      <c r="B50" s="82"/>
      <c r="C50" s="81"/>
      <c r="D50" s="81"/>
      <c r="E50" s="81"/>
      <c r="F50" s="81"/>
      <c r="G50" s="81"/>
      <c r="H50" s="23"/>
      <c r="I50" s="6"/>
      <c r="J50" s="8"/>
      <c r="N50" s="7"/>
      <c r="O50" s="7"/>
      <c r="P50" s="7"/>
      <c r="Q50" s="10"/>
      <c r="R50" s="5"/>
    </row>
    <row r="51" spans="1:18" ht="18.75" hidden="1">
      <c r="A51" s="61"/>
      <c r="B51" s="82"/>
      <c r="C51" s="81"/>
      <c r="D51" s="81"/>
      <c r="E51" s="81"/>
      <c r="F51" s="81"/>
      <c r="G51" s="81"/>
      <c r="H51" s="23"/>
      <c r="I51" s="6"/>
      <c r="J51" s="8"/>
      <c r="N51" s="7"/>
      <c r="O51" s="7"/>
      <c r="P51" s="7"/>
      <c r="Q51" s="10"/>
      <c r="R51" s="5"/>
    </row>
    <row r="52" spans="1:18" ht="18.75" hidden="1">
      <c r="A52" s="61"/>
      <c r="B52" s="82"/>
      <c r="C52" s="81"/>
      <c r="D52" s="81"/>
      <c r="E52" s="81"/>
      <c r="F52" s="81"/>
      <c r="G52" s="81"/>
      <c r="H52" s="23"/>
      <c r="I52" s="6"/>
      <c r="J52" s="8"/>
      <c r="N52" s="7"/>
      <c r="O52" s="7"/>
      <c r="P52" s="7"/>
      <c r="Q52" s="10"/>
      <c r="R52" s="5"/>
    </row>
    <row r="53" spans="1:18" ht="18.75" hidden="1">
      <c r="A53" s="61"/>
      <c r="B53" s="82"/>
      <c r="C53" s="81"/>
      <c r="D53" s="81"/>
      <c r="E53" s="81"/>
      <c r="F53" s="81"/>
      <c r="G53" s="81"/>
      <c r="H53" s="23"/>
      <c r="I53" s="6"/>
      <c r="J53" s="8"/>
      <c r="N53" s="7"/>
      <c r="O53" s="7"/>
      <c r="P53" s="7"/>
      <c r="Q53" s="10"/>
      <c r="R53" s="5"/>
    </row>
    <row r="54" spans="1:18" ht="18.75" hidden="1">
      <c r="A54" s="61"/>
      <c r="B54" s="82"/>
      <c r="C54" s="81"/>
      <c r="D54" s="81"/>
      <c r="E54" s="81"/>
      <c r="F54" s="81"/>
      <c r="G54" s="81"/>
      <c r="H54" s="23"/>
      <c r="I54" s="6"/>
      <c r="J54" s="8"/>
      <c r="N54" s="7"/>
      <c r="O54" s="7"/>
      <c r="P54" s="7"/>
      <c r="Q54" s="10"/>
      <c r="R54" s="5"/>
    </row>
    <row r="55" spans="1:18" ht="18.75" hidden="1">
      <c r="A55" s="61"/>
      <c r="B55" s="82"/>
      <c r="C55" s="81"/>
      <c r="D55" s="81"/>
      <c r="E55" s="81"/>
      <c r="F55" s="81"/>
      <c r="G55" s="81"/>
      <c r="H55" s="23"/>
      <c r="I55" s="6"/>
      <c r="J55" s="8"/>
      <c r="N55" s="7"/>
      <c r="O55" s="7"/>
      <c r="P55" s="7"/>
      <c r="Q55" s="10"/>
      <c r="R55" s="5"/>
    </row>
    <row r="56" spans="1:18" ht="18.75" hidden="1">
      <c r="A56" s="61"/>
      <c r="B56" s="82"/>
      <c r="C56" s="81"/>
      <c r="D56" s="81"/>
      <c r="E56" s="81"/>
      <c r="F56" s="81"/>
      <c r="G56" s="81"/>
      <c r="H56" s="23"/>
      <c r="I56" s="6"/>
      <c r="J56" s="8"/>
      <c r="N56" s="7"/>
      <c r="O56" s="7"/>
      <c r="P56" s="7"/>
      <c r="Q56" s="10"/>
      <c r="R56" s="5"/>
    </row>
    <row r="57" spans="1:18" ht="18.75" hidden="1">
      <c r="A57" s="61"/>
      <c r="B57" s="82"/>
      <c r="C57" s="81"/>
      <c r="D57" s="81"/>
      <c r="E57" s="81"/>
      <c r="F57" s="81"/>
      <c r="G57" s="81"/>
      <c r="H57" s="23"/>
      <c r="I57" s="6"/>
      <c r="J57" s="8"/>
      <c r="N57" s="7"/>
      <c r="O57" s="7"/>
      <c r="P57" s="7"/>
      <c r="Q57" s="10"/>
      <c r="R57" s="5"/>
    </row>
    <row r="58" spans="1:18" ht="18.75" hidden="1">
      <c r="A58" s="61"/>
      <c r="B58" s="82"/>
      <c r="C58" s="81"/>
      <c r="D58" s="81"/>
      <c r="E58" s="81"/>
      <c r="F58" s="81"/>
      <c r="G58" s="81"/>
      <c r="H58" s="23"/>
      <c r="I58" s="6"/>
      <c r="J58" s="8"/>
      <c r="N58" s="7"/>
      <c r="O58" s="7"/>
      <c r="P58" s="7"/>
      <c r="Q58" s="10"/>
      <c r="R58" s="5"/>
    </row>
    <row r="59" spans="1:18" ht="18.75" hidden="1">
      <c r="A59" s="61"/>
      <c r="B59" s="82"/>
      <c r="C59" s="81"/>
      <c r="D59" s="81"/>
      <c r="E59" s="81"/>
      <c r="F59" s="81"/>
      <c r="G59" s="81"/>
      <c r="H59" s="23"/>
      <c r="I59" s="6"/>
      <c r="J59" s="8"/>
      <c r="N59" s="7"/>
      <c r="O59" s="7"/>
      <c r="P59" s="7"/>
      <c r="Q59" s="10"/>
      <c r="R59" s="5"/>
    </row>
    <row r="60" spans="1:18" ht="18.75" hidden="1">
      <c r="A60" s="61"/>
      <c r="B60" s="82"/>
      <c r="C60" s="81"/>
      <c r="D60" s="81"/>
      <c r="E60" s="81"/>
      <c r="F60" s="81"/>
      <c r="G60" s="81"/>
      <c r="H60" s="23"/>
      <c r="I60" s="6"/>
      <c r="J60" s="8"/>
      <c r="N60" s="7"/>
      <c r="O60" s="7"/>
      <c r="P60" s="7"/>
      <c r="Q60" s="10"/>
      <c r="R60" s="5"/>
    </row>
    <row r="61" spans="1:18" ht="18.75" customHeight="1" hidden="1">
      <c r="A61" s="61"/>
      <c r="B61" s="82"/>
      <c r="C61" s="81"/>
      <c r="D61" s="81"/>
      <c r="E61" s="81"/>
      <c r="F61" s="81"/>
      <c r="G61" s="81"/>
      <c r="H61" s="23"/>
      <c r="I61" s="6"/>
      <c r="J61" s="8"/>
      <c r="N61" s="7"/>
      <c r="O61" s="7"/>
      <c r="P61" s="7"/>
      <c r="Q61" s="10"/>
      <c r="R61" s="5"/>
    </row>
    <row r="62" spans="1:18" ht="18.75" customHeight="1">
      <c r="A62" s="61"/>
      <c r="B62" s="62" t="s">
        <v>41</v>
      </c>
      <c r="C62" s="81"/>
      <c r="D62" s="81"/>
      <c r="E62" s="81"/>
      <c r="F62" s="81">
        <v>147.9</v>
      </c>
      <c r="G62" s="81"/>
      <c r="H62" s="23"/>
      <c r="I62" s="6"/>
      <c r="J62" s="8"/>
      <c r="N62" s="7"/>
      <c r="O62" s="7"/>
      <c r="P62" s="7"/>
      <c r="Q62" s="10"/>
      <c r="R62" s="5"/>
    </row>
    <row r="63" spans="1:18" ht="18.75" customHeight="1">
      <c r="A63" s="61"/>
      <c r="B63" s="62" t="s">
        <v>288</v>
      </c>
      <c r="C63" s="81"/>
      <c r="D63" s="81"/>
      <c r="E63" s="81"/>
      <c r="F63" s="81">
        <v>348.5</v>
      </c>
      <c r="G63" s="81"/>
      <c r="H63" s="23"/>
      <c r="I63" s="6"/>
      <c r="J63" s="8"/>
      <c r="N63" s="7"/>
      <c r="O63" s="7"/>
      <c r="P63" s="7"/>
      <c r="Q63" s="10"/>
      <c r="R63" s="5"/>
    </row>
    <row r="64" spans="1:18" ht="18.75" customHeight="1">
      <c r="A64" s="61"/>
      <c r="B64" s="63" t="s">
        <v>112</v>
      </c>
      <c r="C64" s="81"/>
      <c r="D64" s="81"/>
      <c r="E64" s="81"/>
      <c r="F64" s="81"/>
      <c r="G64" s="81"/>
      <c r="H64" s="23"/>
      <c r="I64" s="6"/>
      <c r="J64" s="8"/>
      <c r="N64" s="7"/>
      <c r="O64" s="7"/>
      <c r="P64" s="7"/>
      <c r="Q64" s="10"/>
      <c r="R64" s="5"/>
    </row>
    <row r="65" spans="1:18" ht="18.75" customHeight="1">
      <c r="A65" s="61"/>
      <c r="B65" s="62" t="s">
        <v>263</v>
      </c>
      <c r="C65" s="81"/>
      <c r="D65" s="81"/>
      <c r="E65" s="81"/>
      <c r="F65" s="81">
        <v>363.42</v>
      </c>
      <c r="G65" s="81"/>
      <c r="H65" s="23"/>
      <c r="I65" s="6"/>
      <c r="J65" s="8"/>
      <c r="N65" s="7"/>
      <c r="O65" s="7"/>
      <c r="P65" s="7"/>
      <c r="Q65" s="10"/>
      <c r="R65" s="5"/>
    </row>
    <row r="66" spans="1:24" ht="18.75">
      <c r="A66" s="69"/>
      <c r="B66" s="62" t="s">
        <v>11</v>
      </c>
      <c r="C66" s="66">
        <f>SUM(C13:C42)</f>
        <v>8.75</v>
      </c>
      <c r="D66" s="60">
        <f>I66</f>
        <v>9.8031370038</v>
      </c>
      <c r="E66" s="60">
        <f>SUM(E13:E47)</f>
        <v>258634.728</v>
      </c>
      <c r="F66" s="60">
        <f>F13+F14+F15+F16+F17+F18</f>
        <v>173687.884</v>
      </c>
      <c r="G66" s="60">
        <f>G13+G14+G15+G16+G17+G18</f>
        <v>270909.408</v>
      </c>
      <c r="H66" s="23">
        <f>1.04993597951*C66</f>
        <v>9.186939820712501</v>
      </c>
      <c r="I66" s="6">
        <f>1.12035851472*C66</f>
        <v>9.8031370038</v>
      </c>
      <c r="J66" s="8">
        <f>J18</f>
        <v>2406.8</v>
      </c>
      <c r="N66" s="7"/>
      <c r="Q66" s="10"/>
      <c r="R66" s="5">
        <f>SUM(R13:R42)</f>
        <v>8.75</v>
      </c>
      <c r="S66" s="5">
        <f>SUM(S13:S42)</f>
        <v>9.16</v>
      </c>
      <c r="T66" s="5"/>
      <c r="U66" s="5"/>
      <c r="V66" s="5">
        <f>SUM(V13:V42)</f>
        <v>126357.00000000003</v>
      </c>
      <c r="W66" s="5">
        <f>SUM(W13:W42)</f>
        <v>132277.728</v>
      </c>
      <c r="X66" s="5">
        <f>SUM(X13:X42)</f>
        <v>258634.728</v>
      </c>
    </row>
    <row r="67" spans="1:35" ht="19.5" customHeight="1">
      <c r="A67" s="69">
        <v>5</v>
      </c>
      <c r="B67" s="62" t="s">
        <v>22</v>
      </c>
      <c r="C67" s="57">
        <v>1.47</v>
      </c>
      <c r="D67" s="57">
        <v>1.58</v>
      </c>
      <c r="E67" s="60">
        <f>AF67*6*AH67</f>
        <v>44044.44</v>
      </c>
      <c r="F67" s="60">
        <f>E67</f>
        <v>44044.44</v>
      </c>
      <c r="G67" s="60">
        <f>AI67*6*AF67</f>
        <v>49531.94400000001</v>
      </c>
      <c r="H67" s="56" t="e">
        <f>#REF!</f>
        <v>#REF!</v>
      </c>
      <c r="I67" s="5">
        <f>C67+D67</f>
        <v>3.05</v>
      </c>
      <c r="J67" s="46">
        <v>3.43</v>
      </c>
      <c r="K67">
        <v>10</v>
      </c>
      <c r="L67">
        <v>2</v>
      </c>
      <c r="N67" s="7">
        <f>C67*J67*K67</f>
        <v>50.42100000000001</v>
      </c>
      <c r="O67" s="7" t="e">
        <f>#REF!*J67*L67</f>
        <v>#REF!</v>
      </c>
      <c r="P67" s="7" t="e">
        <f>SUM(N67:O67)</f>
        <v>#REF!</v>
      </c>
      <c r="Q67" s="9"/>
      <c r="R67" s="5">
        <v>1.47</v>
      </c>
      <c r="S67">
        <v>1.58</v>
      </c>
      <c r="T67">
        <v>6</v>
      </c>
      <c r="U67">
        <v>6</v>
      </c>
      <c r="V67">
        <f>R67*J67*T67</f>
        <v>30.2526</v>
      </c>
      <c r="W67">
        <f>S67*U67*J67</f>
        <v>32.516400000000004</v>
      </c>
      <c r="X67">
        <f>SUM(V67:W67)</f>
        <v>62.769000000000005</v>
      </c>
      <c r="AC67" t="e">
        <f>#REF!</f>
        <v>#REF!</v>
      </c>
      <c r="AD67" s="56" t="e">
        <f>#REF!</f>
        <v>#REF!</v>
      </c>
      <c r="AE67" s="56">
        <v>3.05</v>
      </c>
      <c r="AF67">
        <f>AF16</f>
        <v>2406.8</v>
      </c>
      <c r="AG67">
        <f>AG47</f>
        <v>0</v>
      </c>
      <c r="AH67">
        <v>3.05</v>
      </c>
      <c r="AI67">
        <v>3.43</v>
      </c>
    </row>
    <row r="68" spans="1:17" ht="18.75">
      <c r="A68" s="70"/>
      <c r="B68" s="70"/>
      <c r="C68" s="70"/>
      <c r="D68" s="70"/>
      <c r="E68" s="70"/>
      <c r="F68" s="70"/>
      <c r="G68" s="70"/>
      <c r="H68" s="16"/>
      <c r="Q68" s="10"/>
    </row>
    <row r="69" spans="1:17" ht="18.75">
      <c r="A69" s="115" t="s">
        <v>75</v>
      </c>
      <c r="B69" s="115"/>
      <c r="C69" s="113">
        <v>314919.28</v>
      </c>
      <c r="D69" s="113"/>
      <c r="E69" s="71" t="s">
        <v>13</v>
      </c>
      <c r="F69" s="70"/>
      <c r="G69" s="70"/>
      <c r="H69" s="16"/>
      <c r="Q69" s="10"/>
    </row>
    <row r="70" spans="1:17" ht="18.75">
      <c r="A70" s="115" t="s">
        <v>76</v>
      </c>
      <c r="B70" s="115"/>
      <c r="C70" s="113">
        <v>441037.96</v>
      </c>
      <c r="D70" s="113"/>
      <c r="E70" s="71" t="s">
        <v>13</v>
      </c>
      <c r="F70" s="70"/>
      <c r="G70" s="70"/>
      <c r="H70" s="16"/>
      <c r="Q70" s="10"/>
    </row>
    <row r="71" spans="1:8" ht="18.75">
      <c r="A71" s="114" t="s">
        <v>12</v>
      </c>
      <c r="B71" s="114"/>
      <c r="C71" s="114"/>
      <c r="D71" s="114"/>
      <c r="E71" s="114"/>
      <c r="F71" s="114"/>
      <c r="G71" s="114"/>
      <c r="H71" s="16"/>
    </row>
    <row r="72" spans="1:8" ht="18.75" customHeight="1" hidden="1">
      <c r="A72" s="112" t="s">
        <v>29</v>
      </c>
      <c r="B72" s="112"/>
      <c r="C72" s="78" t="e">
        <f>C69-#REF!</f>
        <v>#REF!</v>
      </c>
      <c r="D72" s="70" t="s">
        <v>13</v>
      </c>
      <c r="E72" s="70"/>
      <c r="F72" s="70"/>
      <c r="G72" s="70"/>
      <c r="H72" s="16"/>
    </row>
    <row r="73" spans="1:8" ht="18.75" customHeight="1" hidden="1">
      <c r="A73" s="112" t="s">
        <v>31</v>
      </c>
      <c r="B73" s="112"/>
      <c r="C73" s="73">
        <f>E66-F66</f>
        <v>84946.84400000001</v>
      </c>
      <c r="D73" s="79" t="str">
        <f>D72</f>
        <v>рублей</v>
      </c>
      <c r="E73" s="83"/>
      <c r="F73" s="83"/>
      <c r="G73" s="83"/>
      <c r="H73" s="3"/>
    </row>
    <row r="74" spans="1:8" ht="18.75">
      <c r="A74" s="84"/>
      <c r="B74" s="85"/>
      <c r="C74" s="85"/>
      <c r="D74" s="85"/>
      <c r="E74" s="85"/>
      <c r="F74" s="85"/>
      <c r="G74" s="85"/>
      <c r="H74" s="3"/>
    </row>
    <row r="75" spans="1:8" ht="12.75">
      <c r="A75" s="83"/>
      <c r="B75" s="86"/>
      <c r="C75" s="86"/>
      <c r="D75" s="86"/>
      <c r="E75" s="86"/>
      <c r="F75" s="86"/>
      <c r="G75" s="86"/>
      <c r="H75" s="1"/>
    </row>
    <row r="79" ht="75">
      <c r="F79" s="29" t="s">
        <v>33</v>
      </c>
    </row>
    <row r="80" ht="131.25">
      <c r="F80" s="29" t="s">
        <v>35</v>
      </c>
    </row>
    <row r="81" ht="56.25">
      <c r="F81" s="31" t="s">
        <v>34</v>
      </c>
    </row>
    <row r="82" ht="56.25">
      <c r="F82" s="31" t="s">
        <v>21</v>
      </c>
    </row>
  </sheetData>
  <sheetProtection/>
  <mergeCells count="18">
    <mergeCell ref="A73:B73"/>
    <mergeCell ref="J9:Q12"/>
    <mergeCell ref="A72:B72"/>
    <mergeCell ref="C69:D69"/>
    <mergeCell ref="C70:D70"/>
    <mergeCell ref="R9:X12"/>
    <mergeCell ref="A71:G71"/>
    <mergeCell ref="C9:D10"/>
    <mergeCell ref="A69:B69"/>
    <mergeCell ref="A70:B70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77"/>
  <sheetViews>
    <sheetView view="pageBreakPreview" zoomScale="75" zoomScaleSheetLayoutView="75" zoomScalePageLayoutView="0" workbookViewId="0" topLeftCell="A19">
      <selection activeCell="AK19" sqref="AK1:AQ16384"/>
    </sheetView>
  </sheetViews>
  <sheetFormatPr defaultColWidth="9.00390625" defaultRowHeight="12.75"/>
  <cols>
    <col min="1" max="1" width="8.25390625" style="0" bestFit="1" customWidth="1"/>
    <col min="2" max="2" width="56.25390625" style="0" customWidth="1"/>
    <col min="3" max="3" width="11.25390625" style="0" customWidth="1"/>
    <col min="4" max="4" width="10.00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3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59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2667.13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9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AK13*6*AL13</f>
        <v>34245.9492</v>
      </c>
      <c r="F13" s="22">
        <f>E13</f>
        <v>34245.9492</v>
      </c>
      <c r="G13" s="22">
        <f aca="true" t="shared" si="1" ref="G13:G18">AK13*12*AM13</f>
        <v>36166.2828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2667.13</v>
      </c>
      <c r="K13">
        <v>6</v>
      </c>
      <c r="L13">
        <v>2</v>
      </c>
      <c r="M13">
        <v>4</v>
      </c>
      <c r="N13" s="7">
        <f aca="true" t="shared" si="4" ref="N13:N18">C13*J13*K13</f>
        <v>16802.919</v>
      </c>
      <c r="O13" s="7" t="e">
        <f>J13*#REF!*L13</f>
        <v>#REF!</v>
      </c>
      <c r="P13" s="7">
        <f aca="true" t="shared" si="5" ref="P13:P18">D13*J13*M13</f>
        <v>11628.686800000001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16802.919</v>
      </c>
      <c r="W13">
        <f aca="true" t="shared" si="8" ref="W13:W18">U13*S13*J13</f>
        <v>17443.030200000005</v>
      </c>
      <c r="X13">
        <f aca="true" t="shared" si="9" ref="X13:X18">SUM(V13:W13)</f>
        <v>34245.9492</v>
      </c>
      <c r="AK13" s="56">
        <f>C7</f>
        <v>2667.13</v>
      </c>
      <c r="AL13" s="5">
        <f aca="true" t="shared" si="10" ref="AL13:AL18">C13+D13</f>
        <v>2.14</v>
      </c>
      <c r="AM13" s="46">
        <v>1.13</v>
      </c>
    </row>
    <row r="14" spans="1:39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43527.5616</v>
      </c>
      <c r="F14" s="22">
        <f>E14</f>
        <v>43527.5616</v>
      </c>
      <c r="G14" s="22">
        <f t="shared" si="1"/>
        <v>46408.062</v>
      </c>
      <c r="H14" s="23">
        <f t="shared" si="2"/>
        <v>1.3964148527483002</v>
      </c>
      <c r="I14" s="6">
        <f t="shared" si="3"/>
        <v>1.4900768245776</v>
      </c>
      <c r="J14" s="8">
        <f>J13</f>
        <v>2667.13</v>
      </c>
      <c r="K14">
        <v>6</v>
      </c>
      <c r="L14">
        <v>2</v>
      </c>
      <c r="M14">
        <v>4</v>
      </c>
      <c r="N14" s="7">
        <f t="shared" si="4"/>
        <v>21283.6974</v>
      </c>
      <c r="O14" s="7" t="e">
        <f>J14*#REF!*L14</f>
        <v>#REF!</v>
      </c>
      <c r="P14" s="7">
        <f t="shared" si="5"/>
        <v>14829.2428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21283.6974</v>
      </c>
      <c r="W14">
        <f t="shared" si="8"/>
        <v>22243.8642</v>
      </c>
      <c r="X14">
        <f t="shared" si="9"/>
        <v>43527.5616</v>
      </c>
      <c r="AK14">
        <f>AK13</f>
        <v>2667.13</v>
      </c>
      <c r="AL14" s="5">
        <f t="shared" si="10"/>
        <v>2.7199999999999998</v>
      </c>
      <c r="AM14" s="46">
        <v>1.45</v>
      </c>
    </row>
    <row r="15" spans="1:39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4480.778400000001</v>
      </c>
      <c r="F15" s="22">
        <f>E15</f>
        <v>4480.778400000001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2667.13</v>
      </c>
      <c r="K15">
        <v>6</v>
      </c>
      <c r="L15">
        <v>2</v>
      </c>
      <c r="M15">
        <v>4</v>
      </c>
      <c r="N15" s="7">
        <f t="shared" si="4"/>
        <v>2080.3614</v>
      </c>
      <c r="O15" s="7" t="e">
        <f>J15*#REF!*L15</f>
        <v>#REF!</v>
      </c>
      <c r="P15" s="7">
        <f t="shared" si="5"/>
        <v>1600.278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2080.3614</v>
      </c>
      <c r="W15">
        <f t="shared" si="8"/>
        <v>0</v>
      </c>
      <c r="X15">
        <f t="shared" si="9"/>
        <v>2080.3614</v>
      </c>
      <c r="AK15">
        <f>AK14</f>
        <v>2667.13</v>
      </c>
      <c r="AL15" s="5">
        <f t="shared" si="10"/>
        <v>0.28</v>
      </c>
      <c r="AM15" s="46">
        <v>0</v>
      </c>
    </row>
    <row r="16" spans="1:39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25764.4758</v>
      </c>
      <c r="F16" s="22">
        <f>E16</f>
        <v>25764.4758</v>
      </c>
      <c r="G16" s="22">
        <f t="shared" si="1"/>
        <v>26244.5592</v>
      </c>
      <c r="H16" s="23">
        <f t="shared" si="2"/>
        <v>0.8294494238129001</v>
      </c>
      <c r="I16" s="6">
        <f t="shared" si="3"/>
        <v>0.8850832266288</v>
      </c>
      <c r="J16" s="8">
        <f>J15</f>
        <v>2667.13</v>
      </c>
      <c r="K16">
        <v>6</v>
      </c>
      <c r="L16">
        <v>2</v>
      </c>
      <c r="M16">
        <v>4</v>
      </c>
      <c r="N16" s="7">
        <f t="shared" si="4"/>
        <v>12642.196200000002</v>
      </c>
      <c r="O16" s="7" t="e">
        <f>J16*#REF!*L16</f>
        <v>#REF!</v>
      </c>
      <c r="P16" s="7">
        <f t="shared" si="5"/>
        <v>8748.1864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12642.196200000002</v>
      </c>
      <c r="W16">
        <f t="shared" si="8"/>
        <v>13122.2796</v>
      </c>
      <c r="X16">
        <f t="shared" si="9"/>
        <v>25764.4758</v>
      </c>
      <c r="AK16">
        <f>AK15</f>
        <v>2667.13</v>
      </c>
      <c r="AL16" s="5">
        <f t="shared" si="10"/>
        <v>1.6099999999999999</v>
      </c>
      <c r="AM16" s="46">
        <v>0.82</v>
      </c>
    </row>
    <row r="17" spans="1:39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39686.894400000005</v>
      </c>
      <c r="F17" s="22">
        <f>E17</f>
        <v>39686.894400000005</v>
      </c>
      <c r="G17" s="22">
        <f t="shared" si="1"/>
        <v>39686.894400000005</v>
      </c>
      <c r="H17" s="23">
        <f t="shared" si="2"/>
        <v>1.3019206145924</v>
      </c>
      <c r="I17" s="6">
        <f t="shared" si="3"/>
        <v>1.3892445582528</v>
      </c>
      <c r="J17" s="8">
        <f>J16</f>
        <v>2667.13</v>
      </c>
      <c r="K17">
        <v>6</v>
      </c>
      <c r="L17">
        <v>2</v>
      </c>
      <c r="M17">
        <v>4</v>
      </c>
      <c r="N17" s="7">
        <f t="shared" si="4"/>
        <v>19843.4472</v>
      </c>
      <c r="O17" s="7" t="e">
        <f>J17*#REF!*L17</f>
        <v>#REF!</v>
      </c>
      <c r="P17" s="7">
        <f t="shared" si="5"/>
        <v>13228.9648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19843.4472</v>
      </c>
      <c r="W17">
        <f t="shared" si="8"/>
        <v>19843.4472</v>
      </c>
      <c r="X17">
        <f t="shared" si="9"/>
        <v>39686.8944</v>
      </c>
      <c r="AK17">
        <f>AK16</f>
        <v>2667.13</v>
      </c>
      <c r="AL17" s="5">
        <f t="shared" si="10"/>
        <v>2.48</v>
      </c>
      <c r="AM17" s="46">
        <v>1.24</v>
      </c>
    </row>
    <row r="18" spans="1:39" ht="56.25">
      <c r="A18" s="61" t="s">
        <v>18</v>
      </c>
      <c r="B18" s="62" t="s">
        <v>19</v>
      </c>
      <c r="C18" s="60">
        <f>'1 мая 37'!C18</f>
        <v>4.21</v>
      </c>
      <c r="D18" s="60">
        <f>'1 мая 37'!D18</f>
        <v>4.470000000000001</v>
      </c>
      <c r="E18" s="60">
        <f t="shared" si="0"/>
        <v>138904.1304</v>
      </c>
      <c r="F18" s="60">
        <f>F20+F21+F23+F25+F26+F27+F29+F31+F33+F34+F36+F37+F38+F65+F66</f>
        <v>105092.01999999999</v>
      </c>
      <c r="G18" s="60">
        <f t="shared" si="1"/>
        <v>151706.3544</v>
      </c>
      <c r="H18" s="23">
        <f t="shared" si="2"/>
        <v>4.4202304737371</v>
      </c>
      <c r="I18" s="6">
        <f t="shared" si="3"/>
        <v>4.7167093469712</v>
      </c>
      <c r="J18" s="8">
        <f>J17</f>
        <v>2667.13</v>
      </c>
      <c r="K18">
        <v>6</v>
      </c>
      <c r="L18">
        <v>2</v>
      </c>
      <c r="M18">
        <v>4</v>
      </c>
      <c r="N18" s="7">
        <f t="shared" si="4"/>
        <v>67371.7038</v>
      </c>
      <c r="O18" s="7" t="e">
        <f>J18*#REF!*L18</f>
        <v>#REF!</v>
      </c>
      <c r="P18" s="7">
        <f t="shared" si="5"/>
        <v>47688.28440000001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67371.7038</v>
      </c>
      <c r="W18">
        <f t="shared" si="8"/>
        <v>73932.8436</v>
      </c>
      <c r="X18">
        <f t="shared" si="9"/>
        <v>141304.54739999998</v>
      </c>
      <c r="AK18">
        <f>AK17</f>
        <v>2667.13</v>
      </c>
      <c r="AL18" s="5">
        <f t="shared" si="10"/>
        <v>8.68</v>
      </c>
      <c r="AM18" s="46">
        <v>4.74</v>
      </c>
    </row>
    <row r="19" spans="1:19" ht="18.75">
      <c r="A19" s="61"/>
      <c r="B19" s="63" t="s">
        <v>80</v>
      </c>
      <c r="C19" s="60"/>
      <c r="D19" s="60"/>
      <c r="E19" s="60"/>
      <c r="F19" s="60"/>
      <c r="G19" s="60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61"/>
      <c r="B20" s="62" t="s">
        <v>264</v>
      </c>
      <c r="C20" s="60"/>
      <c r="D20" s="60"/>
      <c r="E20" s="60"/>
      <c r="F20" s="60">
        <v>881.6</v>
      </c>
      <c r="G20" s="60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61"/>
      <c r="B21" s="62" t="s">
        <v>265</v>
      </c>
      <c r="C21" s="60"/>
      <c r="D21" s="60"/>
      <c r="E21" s="60"/>
      <c r="F21" s="60">
        <v>4984.8</v>
      </c>
      <c r="G21" s="60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61"/>
      <c r="B22" s="63" t="s">
        <v>86</v>
      </c>
      <c r="C22" s="60"/>
      <c r="D22" s="60"/>
      <c r="E22" s="60"/>
      <c r="F22" s="60"/>
      <c r="G22" s="60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61"/>
      <c r="B23" s="62" t="s">
        <v>266</v>
      </c>
      <c r="C23" s="60"/>
      <c r="D23" s="60"/>
      <c r="E23" s="60"/>
      <c r="F23" s="60">
        <v>2948.54</v>
      </c>
      <c r="G23" s="60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61"/>
      <c r="B24" s="63" t="s">
        <v>89</v>
      </c>
      <c r="C24" s="60"/>
      <c r="D24" s="60"/>
      <c r="E24" s="60"/>
      <c r="F24" s="60"/>
      <c r="G24" s="60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61"/>
      <c r="B25" s="62" t="s">
        <v>228</v>
      </c>
      <c r="C25" s="60"/>
      <c r="D25" s="60"/>
      <c r="E25" s="60"/>
      <c r="F25" s="60">
        <v>1676</v>
      </c>
      <c r="G25" s="60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61"/>
      <c r="B26" s="62" t="s">
        <v>267</v>
      </c>
      <c r="C26" s="60"/>
      <c r="D26" s="60"/>
      <c r="E26" s="60"/>
      <c r="F26" s="60">
        <v>267.65</v>
      </c>
      <c r="G26" s="60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61"/>
      <c r="B27" s="62" t="s">
        <v>268</v>
      </c>
      <c r="C27" s="60"/>
      <c r="D27" s="60"/>
      <c r="E27" s="60"/>
      <c r="F27" s="60">
        <v>447.41</v>
      </c>
      <c r="G27" s="60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61"/>
      <c r="B28" s="63" t="s">
        <v>104</v>
      </c>
      <c r="C28" s="60"/>
      <c r="D28" s="60"/>
      <c r="E28" s="60"/>
      <c r="F28" s="60"/>
      <c r="G28" s="60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61"/>
      <c r="B29" s="62" t="s">
        <v>269</v>
      </c>
      <c r="C29" s="60"/>
      <c r="D29" s="60"/>
      <c r="E29" s="60"/>
      <c r="F29" s="60">
        <v>1154</v>
      </c>
      <c r="G29" s="60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61"/>
      <c r="B30" s="63" t="s">
        <v>105</v>
      </c>
      <c r="C30" s="60"/>
      <c r="D30" s="60"/>
      <c r="E30" s="60"/>
      <c r="F30" s="60"/>
      <c r="G30" s="60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61"/>
      <c r="B31" s="62" t="s">
        <v>270</v>
      </c>
      <c r="C31" s="60"/>
      <c r="D31" s="60"/>
      <c r="E31" s="60"/>
      <c r="F31" s="60">
        <v>976.54</v>
      </c>
      <c r="G31" s="60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61"/>
      <c r="B32" s="63" t="s">
        <v>107</v>
      </c>
      <c r="C32" s="60"/>
      <c r="D32" s="60"/>
      <c r="E32" s="60"/>
      <c r="F32" s="60"/>
      <c r="G32" s="60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>
      <c r="A33" s="61"/>
      <c r="B33" s="62" t="s">
        <v>271</v>
      </c>
      <c r="C33" s="60"/>
      <c r="D33" s="60"/>
      <c r="E33" s="60"/>
      <c r="F33" s="60">
        <v>3495</v>
      </c>
      <c r="G33" s="60"/>
      <c r="H33" s="23"/>
      <c r="I33" s="6"/>
      <c r="J33" s="8"/>
      <c r="N33" s="7"/>
      <c r="O33" s="7"/>
      <c r="P33" s="7"/>
      <c r="Q33" s="9"/>
      <c r="R33" s="5"/>
      <c r="S33" s="5"/>
    </row>
    <row r="34" spans="1:19" ht="37.5">
      <c r="A34" s="61"/>
      <c r="B34" s="62" t="s">
        <v>272</v>
      </c>
      <c r="C34" s="60"/>
      <c r="D34" s="60"/>
      <c r="E34" s="60"/>
      <c r="F34" s="60">
        <v>1024.1</v>
      </c>
      <c r="G34" s="60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>
      <c r="A35" s="61"/>
      <c r="B35" s="63" t="s">
        <v>110</v>
      </c>
      <c r="C35" s="60"/>
      <c r="D35" s="60"/>
      <c r="E35" s="60"/>
      <c r="F35" s="60"/>
      <c r="G35" s="60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61"/>
      <c r="B36" s="62" t="s">
        <v>273</v>
      </c>
      <c r="C36" s="60"/>
      <c r="D36" s="60"/>
      <c r="E36" s="60"/>
      <c r="F36" s="60">
        <v>1793.32</v>
      </c>
      <c r="G36" s="60"/>
      <c r="H36" s="23"/>
      <c r="I36" s="6"/>
      <c r="J36" s="8"/>
      <c r="N36" s="7"/>
      <c r="O36" s="7"/>
      <c r="P36" s="7"/>
      <c r="Q36" s="9"/>
      <c r="R36" s="5"/>
      <c r="S36" s="5"/>
    </row>
    <row r="37" spans="1:19" ht="18.75">
      <c r="A37" s="61"/>
      <c r="B37" s="62" t="s">
        <v>274</v>
      </c>
      <c r="C37" s="60"/>
      <c r="D37" s="60"/>
      <c r="E37" s="60"/>
      <c r="F37" s="60">
        <v>1006.44</v>
      </c>
      <c r="G37" s="60"/>
      <c r="H37" s="23"/>
      <c r="I37" s="6"/>
      <c r="J37" s="8"/>
      <c r="N37" s="7"/>
      <c r="O37" s="7"/>
      <c r="P37" s="7"/>
      <c r="Q37" s="9"/>
      <c r="R37" s="5"/>
      <c r="S37" s="5"/>
    </row>
    <row r="38" spans="1:19" ht="21.75" customHeight="1">
      <c r="A38" s="61"/>
      <c r="B38" s="62" t="s">
        <v>275</v>
      </c>
      <c r="C38" s="60"/>
      <c r="D38" s="60"/>
      <c r="E38" s="60"/>
      <c r="F38" s="60">
        <v>82650.09</v>
      </c>
      <c r="G38" s="60"/>
      <c r="H38" s="23"/>
      <c r="I38" s="6"/>
      <c r="J38" s="8"/>
      <c r="N38" s="7"/>
      <c r="O38" s="7"/>
      <c r="P38" s="7"/>
      <c r="Q38" s="9"/>
      <c r="R38" s="5"/>
      <c r="S38" s="5"/>
    </row>
    <row r="39" spans="1:19" ht="18.75" customHeight="1" hidden="1">
      <c r="A39" s="61"/>
      <c r="B39" s="62"/>
      <c r="C39" s="60"/>
      <c r="D39" s="60"/>
      <c r="E39" s="60"/>
      <c r="F39" s="60"/>
      <c r="G39" s="60"/>
      <c r="H39" s="23"/>
      <c r="I39" s="6"/>
      <c r="J39" s="8"/>
      <c r="N39" s="7"/>
      <c r="O39" s="7"/>
      <c r="P39" s="7"/>
      <c r="Q39" s="9"/>
      <c r="R39" s="5"/>
      <c r="S39" s="5"/>
    </row>
    <row r="40" spans="1:19" ht="18.75" hidden="1">
      <c r="A40" s="61"/>
      <c r="B40" s="62"/>
      <c r="C40" s="60"/>
      <c r="D40" s="60"/>
      <c r="E40" s="60"/>
      <c r="F40" s="60"/>
      <c r="G40" s="60"/>
      <c r="H40" s="23"/>
      <c r="I40" s="6"/>
      <c r="J40" s="8"/>
      <c r="N40" s="7"/>
      <c r="O40" s="7"/>
      <c r="P40" s="7"/>
      <c r="Q40" s="9"/>
      <c r="R40" s="5"/>
      <c r="S40" s="5"/>
    </row>
    <row r="41" spans="1:19" ht="21.75" customHeight="1" hidden="1">
      <c r="A41" s="61"/>
      <c r="B41" s="62"/>
      <c r="C41" s="60"/>
      <c r="D41" s="60"/>
      <c r="E41" s="60"/>
      <c r="F41" s="60"/>
      <c r="G41" s="60"/>
      <c r="H41" s="23"/>
      <c r="I41" s="6"/>
      <c r="J41" s="8"/>
      <c r="N41" s="7"/>
      <c r="O41" s="7"/>
      <c r="P41" s="7"/>
      <c r="Q41" s="9"/>
      <c r="R41" s="5"/>
      <c r="S41" s="5"/>
    </row>
    <row r="42" spans="1:24" ht="18.75" hidden="1">
      <c r="A42" s="66"/>
      <c r="B42" s="80"/>
      <c r="C42" s="81"/>
      <c r="D42" s="81"/>
      <c r="E42" s="81"/>
      <c r="F42" s="81"/>
      <c r="G42" s="81"/>
      <c r="H42" s="23"/>
      <c r="I42" s="6"/>
      <c r="J42" s="8"/>
      <c r="K42">
        <v>6</v>
      </c>
      <c r="L42">
        <v>2</v>
      </c>
      <c r="M42">
        <v>4</v>
      </c>
      <c r="N42" s="7">
        <f>C42*J42*K42</f>
        <v>0</v>
      </c>
      <c r="O42" s="7" t="e">
        <f>J42*#REF!*L42</f>
        <v>#REF!</v>
      </c>
      <c r="P42" s="7">
        <f>D42*J42*M42</f>
        <v>0</v>
      </c>
      <c r="Q42" s="10"/>
      <c r="R42" s="5"/>
      <c r="V42">
        <f>J42*R42*U42</f>
        <v>0</v>
      </c>
      <c r="W42">
        <f>U42*S42*J42</f>
        <v>0</v>
      </c>
      <c r="X42">
        <f>SUM(V42:W42)</f>
        <v>0</v>
      </c>
    </row>
    <row r="43" spans="1:24" ht="18.75" hidden="1">
      <c r="A43" s="61"/>
      <c r="B43" s="80"/>
      <c r="C43" s="81"/>
      <c r="D43" s="81"/>
      <c r="E43" s="81"/>
      <c r="F43" s="81"/>
      <c r="G43" s="81"/>
      <c r="H43" s="23"/>
      <c r="I43" s="6"/>
      <c r="J43" s="8"/>
      <c r="K43">
        <v>6</v>
      </c>
      <c r="L43">
        <v>2</v>
      </c>
      <c r="M43">
        <v>4</v>
      </c>
      <c r="N43" s="7">
        <f>C43*J43*K43</f>
        <v>0</v>
      </c>
      <c r="O43" s="7" t="e">
        <f>J43*#REF!*L43</f>
        <v>#REF!</v>
      </c>
      <c r="P43" s="7">
        <f>D43*J43*M43</f>
        <v>0</v>
      </c>
      <c r="Q43" s="10"/>
      <c r="R43" s="5"/>
      <c r="V43">
        <f>J43*R43*U43</f>
        <v>0</v>
      </c>
      <c r="W43">
        <f>U43*S43*J43</f>
        <v>0</v>
      </c>
      <c r="X43">
        <f>SUM(V43:W43)</f>
        <v>0</v>
      </c>
    </row>
    <row r="44" spans="1:24" ht="18.75" hidden="1">
      <c r="A44" s="61"/>
      <c r="B44" s="82"/>
      <c r="C44" s="81"/>
      <c r="D44" s="81"/>
      <c r="E44" s="81"/>
      <c r="F44" s="81"/>
      <c r="G44" s="81"/>
      <c r="H44" s="23"/>
      <c r="I44" s="6"/>
      <c r="J44" s="8"/>
      <c r="K44">
        <v>6</v>
      </c>
      <c r="L44">
        <v>2</v>
      </c>
      <c r="M44">
        <v>4</v>
      </c>
      <c r="N44" s="7">
        <f>C44*J44*K44</f>
        <v>0</v>
      </c>
      <c r="O44" s="7" t="e">
        <f>J44*#REF!*L44</f>
        <v>#REF!</v>
      </c>
      <c r="P44" s="7">
        <f>D44*J44*M44</f>
        <v>0</v>
      </c>
      <c r="Q44" s="10"/>
      <c r="R44" s="5"/>
      <c r="V44">
        <f>J44*R44*U44</f>
        <v>0</v>
      </c>
      <c r="W44">
        <f>U44*S44*J44</f>
        <v>0</v>
      </c>
      <c r="X44">
        <f>SUM(V44:W44)</f>
        <v>0</v>
      </c>
    </row>
    <row r="45" spans="1:18" ht="18.75" hidden="1">
      <c r="A45" s="61"/>
      <c r="B45" s="82"/>
      <c r="C45" s="81"/>
      <c r="D45" s="81"/>
      <c r="E45" s="81"/>
      <c r="F45" s="81"/>
      <c r="G45" s="81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61"/>
      <c r="B46" s="82"/>
      <c r="C46" s="81"/>
      <c r="D46" s="81"/>
      <c r="E46" s="81"/>
      <c r="F46" s="81"/>
      <c r="G46" s="81"/>
      <c r="H46" s="23"/>
      <c r="I46" s="6"/>
      <c r="J46" s="8"/>
      <c r="N46" s="7"/>
      <c r="O46" s="7"/>
      <c r="P46" s="7"/>
      <c r="Q46" s="10"/>
      <c r="R46" s="5"/>
    </row>
    <row r="47" spans="1:18" ht="18.75" hidden="1">
      <c r="A47" s="61"/>
      <c r="B47" s="82"/>
      <c r="C47" s="81"/>
      <c r="D47" s="81"/>
      <c r="E47" s="81"/>
      <c r="F47" s="81"/>
      <c r="G47" s="81"/>
      <c r="H47" s="23"/>
      <c r="I47" s="6"/>
      <c r="J47" s="8"/>
      <c r="N47" s="7"/>
      <c r="O47" s="7"/>
      <c r="P47" s="7"/>
      <c r="Q47" s="10"/>
      <c r="R47" s="5"/>
    </row>
    <row r="48" spans="1:18" ht="18.75" customHeight="1" hidden="1">
      <c r="A48" s="61"/>
      <c r="B48" s="82"/>
      <c r="C48" s="81"/>
      <c r="D48" s="81"/>
      <c r="E48" s="81"/>
      <c r="F48" s="81"/>
      <c r="G48" s="81"/>
      <c r="H48" s="23"/>
      <c r="I48" s="6"/>
      <c r="J48" s="8"/>
      <c r="N48" s="7"/>
      <c r="O48" s="7"/>
      <c r="P48" s="7"/>
      <c r="Q48" s="10"/>
      <c r="R48" s="5"/>
    </row>
    <row r="49" spans="1:18" ht="18.75" hidden="1">
      <c r="A49" s="61"/>
      <c r="B49" s="82"/>
      <c r="C49" s="81"/>
      <c r="D49" s="81"/>
      <c r="E49" s="81"/>
      <c r="F49" s="81"/>
      <c r="G49" s="81"/>
      <c r="H49" s="23"/>
      <c r="I49" s="6"/>
      <c r="J49" s="8"/>
      <c r="N49" s="7"/>
      <c r="O49" s="7"/>
      <c r="P49" s="7"/>
      <c r="Q49" s="10"/>
      <c r="R49" s="5"/>
    </row>
    <row r="50" spans="1:18" ht="18.75" hidden="1">
      <c r="A50" s="61"/>
      <c r="B50" s="82"/>
      <c r="C50" s="81"/>
      <c r="D50" s="81"/>
      <c r="E50" s="81"/>
      <c r="F50" s="81"/>
      <c r="G50" s="81"/>
      <c r="H50" s="23"/>
      <c r="I50" s="6"/>
      <c r="J50" s="8"/>
      <c r="N50" s="7"/>
      <c r="O50" s="7"/>
      <c r="P50" s="7"/>
      <c r="Q50" s="10"/>
      <c r="R50" s="5"/>
    </row>
    <row r="51" spans="1:18" ht="18.75" hidden="1">
      <c r="A51" s="61"/>
      <c r="B51" s="82"/>
      <c r="C51" s="81"/>
      <c r="D51" s="81"/>
      <c r="E51" s="81"/>
      <c r="F51" s="81"/>
      <c r="G51" s="81"/>
      <c r="H51" s="23"/>
      <c r="I51" s="6"/>
      <c r="J51" s="8"/>
      <c r="N51" s="7"/>
      <c r="O51" s="7"/>
      <c r="P51" s="7"/>
      <c r="Q51" s="10"/>
      <c r="R51" s="5"/>
    </row>
    <row r="52" spans="1:18" ht="18.75" hidden="1">
      <c r="A52" s="61"/>
      <c r="B52" s="82"/>
      <c r="C52" s="81"/>
      <c r="D52" s="81"/>
      <c r="E52" s="81"/>
      <c r="F52" s="81"/>
      <c r="G52" s="81"/>
      <c r="H52" s="23"/>
      <c r="I52" s="6"/>
      <c r="J52" s="8"/>
      <c r="N52" s="7"/>
      <c r="O52" s="7"/>
      <c r="P52" s="7"/>
      <c r="Q52" s="10"/>
      <c r="R52" s="5"/>
    </row>
    <row r="53" spans="1:18" ht="18.75" hidden="1">
      <c r="A53" s="61"/>
      <c r="B53" s="82"/>
      <c r="C53" s="81"/>
      <c r="D53" s="81"/>
      <c r="E53" s="81"/>
      <c r="F53" s="81"/>
      <c r="G53" s="81"/>
      <c r="H53" s="23"/>
      <c r="I53" s="6"/>
      <c r="J53" s="8"/>
      <c r="N53" s="7"/>
      <c r="O53" s="7"/>
      <c r="P53" s="7"/>
      <c r="Q53" s="10"/>
      <c r="R53" s="5"/>
    </row>
    <row r="54" spans="1:18" ht="18.75" hidden="1">
      <c r="A54" s="61"/>
      <c r="B54" s="82"/>
      <c r="C54" s="81"/>
      <c r="D54" s="81"/>
      <c r="E54" s="81"/>
      <c r="F54" s="81"/>
      <c r="G54" s="81"/>
      <c r="H54" s="23"/>
      <c r="I54" s="6"/>
      <c r="J54" s="8"/>
      <c r="N54" s="7"/>
      <c r="O54" s="7"/>
      <c r="P54" s="7"/>
      <c r="Q54" s="10"/>
      <c r="R54" s="5"/>
    </row>
    <row r="55" spans="1:18" ht="18.75" hidden="1">
      <c r="A55" s="61"/>
      <c r="B55" s="82"/>
      <c r="C55" s="81"/>
      <c r="D55" s="81"/>
      <c r="E55" s="81"/>
      <c r="F55" s="81"/>
      <c r="G55" s="81"/>
      <c r="H55" s="23"/>
      <c r="I55" s="6"/>
      <c r="J55" s="8"/>
      <c r="N55" s="7"/>
      <c r="O55" s="7"/>
      <c r="P55" s="7"/>
      <c r="Q55" s="10"/>
      <c r="R55" s="5"/>
    </row>
    <row r="56" spans="1:18" ht="18.75" hidden="1">
      <c r="A56" s="61"/>
      <c r="B56" s="82"/>
      <c r="C56" s="81"/>
      <c r="D56" s="81"/>
      <c r="E56" s="81"/>
      <c r="F56" s="81"/>
      <c r="G56" s="81"/>
      <c r="H56" s="23"/>
      <c r="I56" s="6"/>
      <c r="J56" s="8"/>
      <c r="N56" s="7"/>
      <c r="O56" s="7"/>
      <c r="P56" s="7"/>
      <c r="Q56" s="10"/>
      <c r="R56" s="5"/>
    </row>
    <row r="57" spans="1:18" ht="18.75" hidden="1">
      <c r="A57" s="61"/>
      <c r="B57" s="82"/>
      <c r="C57" s="81"/>
      <c r="D57" s="81"/>
      <c r="E57" s="81"/>
      <c r="F57" s="81"/>
      <c r="G57" s="81"/>
      <c r="H57" s="23"/>
      <c r="I57" s="6"/>
      <c r="J57" s="8"/>
      <c r="N57" s="7"/>
      <c r="O57" s="7"/>
      <c r="P57" s="7"/>
      <c r="Q57" s="10"/>
      <c r="R57" s="5"/>
    </row>
    <row r="58" spans="1:18" ht="18.75" hidden="1">
      <c r="A58" s="61"/>
      <c r="B58" s="82"/>
      <c r="C58" s="81"/>
      <c r="D58" s="81"/>
      <c r="E58" s="81"/>
      <c r="F58" s="81"/>
      <c r="G58" s="81"/>
      <c r="H58" s="23"/>
      <c r="I58" s="6"/>
      <c r="J58" s="8"/>
      <c r="N58" s="7"/>
      <c r="O58" s="7"/>
      <c r="P58" s="7"/>
      <c r="Q58" s="10"/>
      <c r="R58" s="5"/>
    </row>
    <row r="59" spans="1:18" ht="18.75" hidden="1">
      <c r="A59" s="61"/>
      <c r="B59" s="82"/>
      <c r="C59" s="81"/>
      <c r="D59" s="81"/>
      <c r="E59" s="81"/>
      <c r="F59" s="81"/>
      <c r="G59" s="81"/>
      <c r="H59" s="23"/>
      <c r="I59" s="6"/>
      <c r="J59" s="8"/>
      <c r="N59" s="7"/>
      <c r="O59" s="7"/>
      <c r="P59" s="7"/>
      <c r="Q59" s="10"/>
      <c r="R59" s="5"/>
    </row>
    <row r="60" spans="1:18" ht="18.75" hidden="1">
      <c r="A60" s="61"/>
      <c r="B60" s="82"/>
      <c r="C60" s="81"/>
      <c r="D60" s="81"/>
      <c r="E60" s="81"/>
      <c r="F60" s="81"/>
      <c r="G60" s="81"/>
      <c r="H60" s="23"/>
      <c r="I60" s="6"/>
      <c r="J60" s="8"/>
      <c r="N60" s="7"/>
      <c r="O60" s="7"/>
      <c r="P60" s="7"/>
      <c r="Q60" s="10"/>
      <c r="R60" s="5"/>
    </row>
    <row r="61" spans="1:18" ht="18.75" hidden="1">
      <c r="A61" s="61"/>
      <c r="B61" s="82"/>
      <c r="C61" s="81"/>
      <c r="D61" s="81"/>
      <c r="E61" s="81"/>
      <c r="F61" s="81"/>
      <c r="G61" s="81"/>
      <c r="H61" s="23"/>
      <c r="I61" s="6"/>
      <c r="J61" s="8"/>
      <c r="N61" s="7"/>
      <c r="O61" s="7"/>
      <c r="P61" s="7"/>
      <c r="Q61" s="10"/>
      <c r="R61" s="5"/>
    </row>
    <row r="62" spans="1:18" ht="18.75" hidden="1">
      <c r="A62" s="61"/>
      <c r="B62" s="82"/>
      <c r="C62" s="81"/>
      <c r="D62" s="81"/>
      <c r="E62" s="81"/>
      <c r="F62" s="81"/>
      <c r="G62" s="81"/>
      <c r="H62" s="23"/>
      <c r="I62" s="6"/>
      <c r="J62" s="8"/>
      <c r="N62" s="7"/>
      <c r="O62" s="7"/>
      <c r="P62" s="7"/>
      <c r="Q62" s="10"/>
      <c r="R62" s="5"/>
    </row>
    <row r="63" spans="1:18" ht="18.75" customHeight="1" hidden="1">
      <c r="A63" s="61"/>
      <c r="B63" s="82"/>
      <c r="C63" s="81"/>
      <c r="D63" s="81"/>
      <c r="E63" s="81"/>
      <c r="F63" s="81"/>
      <c r="G63" s="81"/>
      <c r="H63" s="23"/>
      <c r="I63" s="6"/>
      <c r="J63" s="8"/>
      <c r="N63" s="7"/>
      <c r="O63" s="7"/>
      <c r="P63" s="7"/>
      <c r="Q63" s="10"/>
      <c r="R63" s="5"/>
    </row>
    <row r="64" spans="1:18" ht="18.75" customHeight="1">
      <c r="A64" s="61"/>
      <c r="B64" s="87" t="s">
        <v>112</v>
      </c>
      <c r="C64" s="81"/>
      <c r="D64" s="81"/>
      <c r="E64" s="81"/>
      <c r="F64" s="81"/>
      <c r="G64" s="81"/>
      <c r="H64" s="23"/>
      <c r="I64" s="6"/>
      <c r="J64" s="8"/>
      <c r="N64" s="7"/>
      <c r="O64" s="7"/>
      <c r="P64" s="7"/>
      <c r="Q64" s="10"/>
      <c r="R64" s="5"/>
    </row>
    <row r="65" spans="1:18" ht="18.75" customHeight="1">
      <c r="A65" s="61"/>
      <c r="B65" s="82" t="s">
        <v>124</v>
      </c>
      <c r="C65" s="81"/>
      <c r="D65" s="81"/>
      <c r="E65" s="81"/>
      <c r="F65" s="81">
        <v>1453.68</v>
      </c>
      <c r="G65" s="81"/>
      <c r="H65" s="23"/>
      <c r="I65" s="6"/>
      <c r="J65" s="8"/>
      <c r="N65" s="7"/>
      <c r="O65" s="7"/>
      <c r="P65" s="7"/>
      <c r="Q65" s="10"/>
      <c r="R65" s="5"/>
    </row>
    <row r="66" spans="1:18" ht="18.75" customHeight="1">
      <c r="A66" s="61"/>
      <c r="B66" s="82" t="s">
        <v>276</v>
      </c>
      <c r="C66" s="81"/>
      <c r="D66" s="81"/>
      <c r="E66" s="81"/>
      <c r="F66" s="81">
        <v>332.85</v>
      </c>
      <c r="G66" s="81"/>
      <c r="H66" s="23"/>
      <c r="I66" s="6"/>
      <c r="J66" s="8"/>
      <c r="N66" s="7"/>
      <c r="O66" s="7"/>
      <c r="P66" s="7"/>
      <c r="Q66" s="10"/>
      <c r="R66" s="5"/>
    </row>
    <row r="67" spans="1:24" ht="18.75">
      <c r="A67" s="69"/>
      <c r="B67" s="62" t="s">
        <v>11</v>
      </c>
      <c r="C67" s="66">
        <f>SUM(C13:C44)</f>
        <v>8.75</v>
      </c>
      <c r="D67" s="66">
        <f>SUM(D13:D44)</f>
        <v>9.16</v>
      </c>
      <c r="E67" s="60">
        <f>SUM(E13:E49)</f>
        <v>286609.7898</v>
      </c>
      <c r="F67" s="60">
        <f>F13+F14+F15+F16+F17+F18</f>
        <v>252797.6794</v>
      </c>
      <c r="G67" s="60">
        <f>SUM(G13:G49)</f>
        <v>300212.15280000004</v>
      </c>
      <c r="H67" s="23">
        <f>1.04993597951*C67</f>
        <v>9.186939820712501</v>
      </c>
      <c r="I67" s="6">
        <f>1.12035851472*C67</f>
        <v>9.8031370038</v>
      </c>
      <c r="J67" s="8">
        <f>J18</f>
        <v>2667.13</v>
      </c>
      <c r="N67" s="7"/>
      <c r="Q67" s="10"/>
      <c r="R67" s="5">
        <f>SUM(R13:R44)</f>
        <v>8.75</v>
      </c>
      <c r="S67" s="5">
        <f>SUM(S13:S44)</f>
        <v>9.16</v>
      </c>
      <c r="T67" s="5"/>
      <c r="U67" s="5"/>
      <c r="V67" s="5">
        <f>SUM(V13:V44)</f>
        <v>140024.325</v>
      </c>
      <c r="W67" s="5">
        <f>SUM(W13:W44)</f>
        <v>146585.46480000002</v>
      </c>
      <c r="X67" s="5">
        <f>SUM(X13:X44)</f>
        <v>286609.78979999997</v>
      </c>
    </row>
    <row r="68" spans="1:39" ht="19.5" customHeight="1">
      <c r="A68" s="69">
        <v>5</v>
      </c>
      <c r="B68" s="62" t="s">
        <v>22</v>
      </c>
      <c r="C68" s="57">
        <v>1.47</v>
      </c>
      <c r="D68" s="57">
        <v>1.58</v>
      </c>
      <c r="E68" s="60">
        <f>AK68*6*AL68</f>
        <v>48808.479</v>
      </c>
      <c r="F68" s="60">
        <f>E68</f>
        <v>48808.479</v>
      </c>
      <c r="G68" s="60">
        <f>AM68*6*AK68</f>
        <v>54889.53540000001</v>
      </c>
      <c r="H68" s="56" t="e">
        <f>#REF!</f>
        <v>#REF!</v>
      </c>
      <c r="I68" s="5">
        <f>C68+D68</f>
        <v>3.05</v>
      </c>
      <c r="J68" s="46">
        <v>3.43</v>
      </c>
      <c r="K68">
        <v>10</v>
      </c>
      <c r="L68">
        <v>2</v>
      </c>
      <c r="N68" s="7">
        <f>C68*J68*K68</f>
        <v>50.42100000000001</v>
      </c>
      <c r="O68" s="7" t="e">
        <f>#REF!*J68*L68</f>
        <v>#REF!</v>
      </c>
      <c r="P68" s="7" t="e">
        <f>SUM(N68:O68)</f>
        <v>#REF!</v>
      </c>
      <c r="Q68" s="9"/>
      <c r="R68" s="5">
        <v>1.47</v>
      </c>
      <c r="S68">
        <v>1.58</v>
      </c>
      <c r="T68">
        <v>6</v>
      </c>
      <c r="U68">
        <v>6</v>
      </c>
      <c r="V68">
        <f>R68*J68*T68</f>
        <v>30.2526</v>
      </c>
      <c r="W68">
        <f>S68*U68*J68</f>
        <v>32.516400000000004</v>
      </c>
      <c r="X68">
        <f>SUM(V68:W68)</f>
        <v>62.769000000000005</v>
      </c>
      <c r="AC68" t="e">
        <f>#REF!</f>
        <v>#REF!</v>
      </c>
      <c r="AD68" s="56" t="e">
        <f>#REF!</f>
        <v>#REF!</v>
      </c>
      <c r="AE68" s="56">
        <v>3.05</v>
      </c>
      <c r="AF68">
        <f>AF17</f>
        <v>0</v>
      </c>
      <c r="AG68">
        <f>AG48</f>
        <v>0</v>
      </c>
      <c r="AH68">
        <v>3.05</v>
      </c>
      <c r="AI68">
        <v>3.43</v>
      </c>
      <c r="AK68">
        <f>AK18</f>
        <v>2667.13</v>
      </c>
      <c r="AL68">
        <v>3.05</v>
      </c>
      <c r="AM68">
        <v>3.43</v>
      </c>
    </row>
    <row r="69" spans="1:17" ht="18.75">
      <c r="A69" s="70"/>
      <c r="B69" s="70"/>
      <c r="C69" s="70"/>
      <c r="D69" s="70"/>
      <c r="E69" s="70"/>
      <c r="F69" s="70"/>
      <c r="G69" s="70"/>
      <c r="H69" s="16"/>
      <c r="Q69" s="10"/>
    </row>
    <row r="70" spans="1:17" ht="18.75">
      <c r="A70" s="115" t="s">
        <v>75</v>
      </c>
      <c r="B70" s="115"/>
      <c r="C70" s="113">
        <v>383738.45</v>
      </c>
      <c r="D70" s="113"/>
      <c r="E70" s="71" t="s">
        <v>13</v>
      </c>
      <c r="F70" s="70"/>
      <c r="G70" s="70"/>
      <c r="H70" s="16"/>
      <c r="Q70" s="10"/>
    </row>
    <row r="71" spans="1:17" ht="30.75" customHeight="1">
      <c r="A71" s="115" t="s">
        <v>76</v>
      </c>
      <c r="B71" s="115"/>
      <c r="C71" s="113">
        <v>462396.08</v>
      </c>
      <c r="D71" s="113"/>
      <c r="E71" s="71" t="s">
        <v>13</v>
      </c>
      <c r="F71" s="70"/>
      <c r="G71" s="70"/>
      <c r="H71" s="16"/>
      <c r="Q71" s="10"/>
    </row>
    <row r="72" spans="1:8" ht="18.75">
      <c r="A72" s="114" t="s">
        <v>12</v>
      </c>
      <c r="B72" s="114"/>
      <c r="C72" s="114"/>
      <c r="D72" s="114"/>
      <c r="E72" s="114"/>
      <c r="F72" s="114"/>
      <c r="G72" s="114"/>
      <c r="H72" s="16"/>
    </row>
    <row r="73" spans="1:8" ht="18.75" customHeight="1" hidden="1">
      <c r="A73" s="112" t="s">
        <v>29</v>
      </c>
      <c r="B73" s="112"/>
      <c r="C73" s="78" t="e">
        <f>C70-#REF!</f>
        <v>#REF!</v>
      </c>
      <c r="D73" s="70" t="s">
        <v>13</v>
      </c>
      <c r="E73" s="70"/>
      <c r="F73" s="70"/>
      <c r="G73" s="70"/>
      <c r="H73" s="16"/>
    </row>
    <row r="74" spans="1:8" ht="18.75" customHeight="1" hidden="1">
      <c r="A74" s="112" t="s">
        <v>31</v>
      </c>
      <c r="B74" s="112"/>
      <c r="C74" s="73">
        <f>E67-F67</f>
        <v>33812.110400000034</v>
      </c>
      <c r="D74" s="79" t="str">
        <f>D73</f>
        <v>рублей</v>
      </c>
      <c r="E74" s="83"/>
      <c r="F74" s="83"/>
      <c r="G74" s="83"/>
      <c r="H74" s="3"/>
    </row>
    <row r="75" spans="1:8" ht="18.75">
      <c r="A75" s="84"/>
      <c r="B75" s="85"/>
      <c r="C75" s="85"/>
      <c r="D75" s="85"/>
      <c r="E75" s="85"/>
      <c r="F75" s="85"/>
      <c r="G75" s="85"/>
      <c r="H75" s="3"/>
    </row>
    <row r="76" spans="1:8" ht="12.75">
      <c r="A76" s="83"/>
      <c r="B76" s="86"/>
      <c r="C76" s="86"/>
      <c r="D76" s="86"/>
      <c r="E76" s="86"/>
      <c r="F76" s="86"/>
      <c r="G76" s="86"/>
      <c r="H76" s="1"/>
    </row>
    <row r="77" spans="1:7" ht="12.75">
      <c r="A77" s="83"/>
      <c r="B77" s="83"/>
      <c r="C77" s="83"/>
      <c r="D77" s="83"/>
      <c r="E77" s="83"/>
      <c r="F77" s="83"/>
      <c r="G77" s="83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74:B74"/>
    <mergeCell ref="J9:Q12"/>
    <mergeCell ref="A73:B73"/>
    <mergeCell ref="C71:D71"/>
    <mergeCell ref="R9:X12"/>
    <mergeCell ref="A72:G72"/>
    <mergeCell ref="C9:D10"/>
    <mergeCell ref="A70:B70"/>
    <mergeCell ref="A71:B71"/>
    <mergeCell ref="C70:D7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79"/>
  <sheetViews>
    <sheetView view="pageBreakPreview" zoomScale="75" zoomScaleSheetLayoutView="75" zoomScalePageLayoutView="0" workbookViewId="0" topLeftCell="D23">
      <selection activeCell="AF23" sqref="AF1:AW16384"/>
    </sheetView>
  </sheetViews>
  <sheetFormatPr defaultColWidth="9.00390625" defaultRowHeight="12.75"/>
  <cols>
    <col min="1" max="1" width="8.25390625" style="0" bestFit="1" customWidth="1"/>
    <col min="2" max="2" width="48.125" style="0" customWidth="1"/>
    <col min="3" max="3" width="13.25390625" style="0" customWidth="1"/>
    <col min="4" max="4" width="12.3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9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61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1776.3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4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AF13*6*AG13</f>
        <v>22807.692</v>
      </c>
      <c r="F13" s="22">
        <f>E13</f>
        <v>22807.692</v>
      </c>
      <c r="G13" s="22">
        <f aca="true" t="shared" si="1" ref="G13:G18">AF13*12*AH13</f>
        <v>24086.627999999997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1776.3</v>
      </c>
      <c r="K13">
        <v>6</v>
      </c>
      <c r="L13">
        <v>2</v>
      </c>
      <c r="M13">
        <v>4</v>
      </c>
      <c r="N13" s="7">
        <f aca="true" t="shared" si="4" ref="N13:N18">C13*J13*K13</f>
        <v>11190.69</v>
      </c>
      <c r="O13" s="7" t="e">
        <f>J13*#REF!*L13</f>
        <v>#REF!</v>
      </c>
      <c r="P13" s="7">
        <f aca="true" t="shared" si="5" ref="P13:P18">D13*J13*M13</f>
        <v>7744.668000000001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11190.69</v>
      </c>
      <c r="W13">
        <f aca="true" t="shared" si="8" ref="W13:W18">U13*S13*J13</f>
        <v>11617.002000000002</v>
      </c>
      <c r="X13">
        <f aca="true" t="shared" si="9" ref="X13:X18">SUM(V13:W13)</f>
        <v>22807.692000000003</v>
      </c>
      <c r="AF13" s="56">
        <f>C7</f>
        <v>1776.3</v>
      </c>
      <c r="AG13" s="5">
        <f aca="true" t="shared" si="10" ref="AG13:AG18">C13+D13</f>
        <v>2.14</v>
      </c>
      <c r="AH13" s="46">
        <v>1.13</v>
      </c>
    </row>
    <row r="14" spans="1:34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28989.215999999997</v>
      </c>
      <c r="F14" s="22">
        <f>E14</f>
        <v>28989.215999999997</v>
      </c>
      <c r="G14" s="22">
        <f t="shared" si="1"/>
        <v>30907.619999999995</v>
      </c>
      <c r="H14" s="23">
        <f t="shared" si="2"/>
        <v>1.3964148527483002</v>
      </c>
      <c r="I14" s="6">
        <f t="shared" si="3"/>
        <v>1.4900768245776</v>
      </c>
      <c r="J14" s="8">
        <f>J13</f>
        <v>1776.3</v>
      </c>
      <c r="K14">
        <v>6</v>
      </c>
      <c r="L14">
        <v>2</v>
      </c>
      <c r="M14">
        <v>4</v>
      </c>
      <c r="N14" s="7">
        <f t="shared" si="4"/>
        <v>14174.874000000002</v>
      </c>
      <c r="O14" s="7" t="e">
        <f>J14*#REF!*L14</f>
        <v>#REF!</v>
      </c>
      <c r="P14" s="7">
        <f t="shared" si="5"/>
        <v>9876.228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14174.874000000002</v>
      </c>
      <c r="W14">
        <f t="shared" si="8"/>
        <v>14814.341999999999</v>
      </c>
      <c r="X14">
        <f t="shared" si="9"/>
        <v>28989.216</v>
      </c>
      <c r="AF14">
        <f>AF13</f>
        <v>1776.3</v>
      </c>
      <c r="AG14" s="5">
        <f t="shared" si="10"/>
        <v>2.7199999999999998</v>
      </c>
      <c r="AH14" s="46">
        <v>1.45</v>
      </c>
    </row>
    <row r="15" spans="1:34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2984.184</v>
      </c>
      <c r="F15" s="22">
        <f>E15</f>
        <v>2984.184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1776.3</v>
      </c>
      <c r="K15">
        <v>6</v>
      </c>
      <c r="L15">
        <v>2</v>
      </c>
      <c r="M15">
        <v>4</v>
      </c>
      <c r="N15" s="7">
        <f t="shared" si="4"/>
        <v>1385.5140000000001</v>
      </c>
      <c r="O15" s="7" t="e">
        <f>J15*#REF!*L15</f>
        <v>#REF!</v>
      </c>
      <c r="P15" s="7">
        <f t="shared" si="5"/>
        <v>1065.78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1385.5140000000001</v>
      </c>
      <c r="W15">
        <f t="shared" si="8"/>
        <v>0</v>
      </c>
      <c r="X15">
        <f t="shared" si="9"/>
        <v>1385.5140000000001</v>
      </c>
      <c r="AF15">
        <f>AF14</f>
        <v>1776.3</v>
      </c>
      <c r="AG15" s="5">
        <f t="shared" si="10"/>
        <v>0.28</v>
      </c>
      <c r="AH15" s="46">
        <v>0</v>
      </c>
    </row>
    <row r="16" spans="1:34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17159.057999999997</v>
      </c>
      <c r="F16" s="22">
        <f>E16</f>
        <v>17159.057999999997</v>
      </c>
      <c r="G16" s="22">
        <f t="shared" si="1"/>
        <v>17478.791999999998</v>
      </c>
      <c r="H16" s="23">
        <f t="shared" si="2"/>
        <v>0.8294494238129001</v>
      </c>
      <c r="I16" s="6">
        <f t="shared" si="3"/>
        <v>0.8850832266288</v>
      </c>
      <c r="J16" s="8">
        <f>J15</f>
        <v>1776.3</v>
      </c>
      <c r="K16">
        <v>6</v>
      </c>
      <c r="L16">
        <v>2</v>
      </c>
      <c r="M16">
        <v>4</v>
      </c>
      <c r="N16" s="7">
        <f t="shared" si="4"/>
        <v>8419.662</v>
      </c>
      <c r="O16" s="7" t="e">
        <f>J16*#REF!*L16</f>
        <v>#REF!</v>
      </c>
      <c r="P16" s="7">
        <f t="shared" si="5"/>
        <v>5826.263999999999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8419.662</v>
      </c>
      <c r="W16">
        <f t="shared" si="8"/>
        <v>8739.395999999999</v>
      </c>
      <c r="X16">
        <f t="shared" si="9"/>
        <v>17159.057999999997</v>
      </c>
      <c r="AF16">
        <f>AF15</f>
        <v>1776.3</v>
      </c>
      <c r="AG16" s="5">
        <f t="shared" si="10"/>
        <v>1.6099999999999999</v>
      </c>
      <c r="AH16" s="46">
        <v>0.82</v>
      </c>
    </row>
    <row r="17" spans="1:34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26431.343999999997</v>
      </c>
      <c r="F17" s="22">
        <f>E17</f>
        <v>26431.343999999997</v>
      </c>
      <c r="G17" s="22">
        <f t="shared" si="1"/>
        <v>26431.343999999997</v>
      </c>
      <c r="H17" s="23">
        <f t="shared" si="2"/>
        <v>1.3019206145924</v>
      </c>
      <c r="I17" s="6">
        <f t="shared" si="3"/>
        <v>1.3892445582528</v>
      </c>
      <c r="J17" s="8">
        <f>J16</f>
        <v>1776.3</v>
      </c>
      <c r="K17">
        <v>6</v>
      </c>
      <c r="L17">
        <v>2</v>
      </c>
      <c r="M17">
        <v>4</v>
      </c>
      <c r="N17" s="7">
        <f t="shared" si="4"/>
        <v>13215.672</v>
      </c>
      <c r="O17" s="7" t="e">
        <f>J17*#REF!*L17</f>
        <v>#REF!</v>
      </c>
      <c r="P17" s="7">
        <f t="shared" si="5"/>
        <v>8810.448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13215.672</v>
      </c>
      <c r="W17">
        <f t="shared" si="8"/>
        <v>13215.671999999999</v>
      </c>
      <c r="X17">
        <f t="shared" si="9"/>
        <v>26431.343999999997</v>
      </c>
      <c r="AF17">
        <f>AF16</f>
        <v>1776.3</v>
      </c>
      <c r="AG17" s="5">
        <f t="shared" si="10"/>
        <v>2.48</v>
      </c>
      <c r="AH17" s="46">
        <v>1.24</v>
      </c>
    </row>
    <row r="18" spans="1:34" ht="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92509.704</v>
      </c>
      <c r="F18" s="60">
        <f>F20+F21+F23+F25+F27+F29+F30+F56+F57+F59+F61+F62+F64+F65+F66+F68+F69</f>
        <v>48983.65000000001</v>
      </c>
      <c r="G18" s="22">
        <f t="shared" si="1"/>
        <v>101035.944</v>
      </c>
      <c r="H18" s="23">
        <f t="shared" si="2"/>
        <v>4.4202304737371</v>
      </c>
      <c r="I18" s="6">
        <f t="shared" si="3"/>
        <v>4.7167093469712</v>
      </c>
      <c r="J18" s="8">
        <f>J17</f>
        <v>1776.3</v>
      </c>
      <c r="K18">
        <v>6</v>
      </c>
      <c r="L18">
        <v>2</v>
      </c>
      <c r="M18">
        <v>4</v>
      </c>
      <c r="N18" s="7">
        <f t="shared" si="4"/>
        <v>44869.338</v>
      </c>
      <c r="O18" s="7" t="e">
        <f>J18*#REF!*L18</f>
        <v>#REF!</v>
      </c>
      <c r="P18" s="7">
        <f t="shared" si="5"/>
        <v>31760.244000000002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44869.338</v>
      </c>
      <c r="W18">
        <f t="shared" si="8"/>
        <v>49239.036</v>
      </c>
      <c r="X18">
        <f t="shared" si="9"/>
        <v>94108.37400000001</v>
      </c>
      <c r="AF18">
        <f>AF17</f>
        <v>1776.3</v>
      </c>
      <c r="AG18" s="5">
        <f t="shared" si="10"/>
        <v>8.68</v>
      </c>
      <c r="AH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9" customHeight="1">
      <c r="A20" s="21"/>
      <c r="B20" s="20" t="s">
        <v>250</v>
      </c>
      <c r="C20" s="22"/>
      <c r="D20" s="22"/>
      <c r="E20" s="22"/>
      <c r="F20" s="60">
        <v>5815.6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21.75" customHeight="1">
      <c r="A21" s="21"/>
      <c r="B21" s="20" t="s">
        <v>251</v>
      </c>
      <c r="C21" s="22"/>
      <c r="D21" s="22"/>
      <c r="E21" s="22"/>
      <c r="F21" s="60">
        <v>191.58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44" t="s">
        <v>84</v>
      </c>
      <c r="C22" s="22"/>
      <c r="D22" s="22"/>
      <c r="E22" s="22"/>
      <c r="F22" s="60"/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20" t="s">
        <v>252</v>
      </c>
      <c r="C23" s="22"/>
      <c r="D23" s="22"/>
      <c r="E23" s="22"/>
      <c r="F23" s="60">
        <v>9627.58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44" t="s">
        <v>85</v>
      </c>
      <c r="C24" s="22"/>
      <c r="D24" s="22"/>
      <c r="E24" s="22"/>
      <c r="F24" s="60"/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253</v>
      </c>
      <c r="C25" s="22"/>
      <c r="D25" s="22"/>
      <c r="E25" s="22"/>
      <c r="F25" s="60">
        <v>65.72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44" t="s">
        <v>86</v>
      </c>
      <c r="C26" s="22"/>
      <c r="D26" s="22"/>
      <c r="E26" s="22"/>
      <c r="F26" s="60"/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20" t="s">
        <v>254</v>
      </c>
      <c r="C27" s="22"/>
      <c r="D27" s="22"/>
      <c r="E27" s="22"/>
      <c r="F27" s="60">
        <v>3411.36</v>
      </c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44" t="s">
        <v>89</v>
      </c>
      <c r="C28" s="22"/>
      <c r="D28" s="22"/>
      <c r="E28" s="22"/>
      <c r="F28" s="60"/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228</v>
      </c>
      <c r="C29" s="22"/>
      <c r="D29" s="22"/>
      <c r="E29" s="22"/>
      <c r="F29" s="60">
        <v>1676</v>
      </c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39.75" customHeight="1">
      <c r="A30" s="21"/>
      <c r="B30" s="20" t="s">
        <v>255</v>
      </c>
      <c r="C30" s="22"/>
      <c r="D30" s="22"/>
      <c r="E30" s="22"/>
      <c r="F30" s="60">
        <v>426.29</v>
      </c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37.5" hidden="1">
      <c r="A31" s="21"/>
      <c r="B31" s="20" t="s">
        <v>255</v>
      </c>
      <c r="C31" s="22"/>
      <c r="D31" s="22"/>
      <c r="E31" s="22"/>
      <c r="F31" s="60">
        <v>426.29</v>
      </c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21.75" customHeight="1" hidden="1">
      <c r="A32" s="21"/>
      <c r="B32" s="20" t="s">
        <v>255</v>
      </c>
      <c r="C32" s="22"/>
      <c r="D32" s="22"/>
      <c r="E32" s="22"/>
      <c r="F32" s="60">
        <v>426.29</v>
      </c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24" ht="37.5" hidden="1">
      <c r="A33" s="19"/>
      <c r="B33" s="20" t="s">
        <v>255</v>
      </c>
      <c r="C33" s="30"/>
      <c r="D33" s="30"/>
      <c r="E33" s="30"/>
      <c r="F33" s="60">
        <v>426.29</v>
      </c>
      <c r="G33" s="30"/>
      <c r="H33" s="23"/>
      <c r="I33" s="6"/>
      <c r="J33" s="8"/>
      <c r="K33">
        <v>6</v>
      </c>
      <c r="L33">
        <v>2</v>
      </c>
      <c r="M33">
        <v>4</v>
      </c>
      <c r="N33" s="7">
        <f>C33*J33*K33</f>
        <v>0</v>
      </c>
      <c r="O33" s="7" t="e">
        <f>J33*#REF!*L33</f>
        <v>#REF!</v>
      </c>
      <c r="P33" s="7">
        <f>D33*J33*M33</f>
        <v>0</v>
      </c>
      <c r="Q33" s="10"/>
      <c r="R33" s="5"/>
      <c r="V33">
        <f>J33*R33*U33</f>
        <v>0</v>
      </c>
      <c r="W33">
        <f>U33*S33*J33</f>
        <v>0</v>
      </c>
      <c r="X33">
        <f>SUM(V33:W33)</f>
        <v>0</v>
      </c>
    </row>
    <row r="34" spans="1:24" ht="37.5" hidden="1">
      <c r="A34" s="21"/>
      <c r="B34" s="20" t="s">
        <v>255</v>
      </c>
      <c r="C34" s="30"/>
      <c r="D34" s="30"/>
      <c r="E34" s="30"/>
      <c r="F34" s="60">
        <v>426.29</v>
      </c>
      <c r="G34" s="30"/>
      <c r="H34" s="23"/>
      <c r="I34" s="6"/>
      <c r="J34" s="8"/>
      <c r="K34">
        <v>6</v>
      </c>
      <c r="L34">
        <v>2</v>
      </c>
      <c r="M34">
        <v>4</v>
      </c>
      <c r="N34" s="7">
        <f>C34*J34*K34</f>
        <v>0</v>
      </c>
      <c r="O34" s="7" t="e">
        <f>J34*#REF!*L34</f>
        <v>#REF!</v>
      </c>
      <c r="P34" s="7">
        <f>D34*J34*M34</f>
        <v>0</v>
      </c>
      <c r="Q34" s="10"/>
      <c r="R34" s="5"/>
      <c r="V34">
        <f>J34*R34*U34</f>
        <v>0</v>
      </c>
      <c r="W34">
        <f>U34*S34*J34</f>
        <v>0</v>
      </c>
      <c r="X34">
        <f>SUM(V34:W34)</f>
        <v>0</v>
      </c>
    </row>
    <row r="35" spans="1:24" ht="37.5" hidden="1">
      <c r="A35" s="21"/>
      <c r="B35" s="20" t="s">
        <v>255</v>
      </c>
      <c r="C35" s="30"/>
      <c r="D35" s="30"/>
      <c r="E35" s="30"/>
      <c r="F35" s="60">
        <v>426.29</v>
      </c>
      <c r="G35" s="30"/>
      <c r="H35" s="23"/>
      <c r="I35" s="6"/>
      <c r="J35" s="8"/>
      <c r="K35">
        <v>6</v>
      </c>
      <c r="L35">
        <v>2</v>
      </c>
      <c r="M35">
        <v>4</v>
      </c>
      <c r="N35" s="7">
        <f>C35*J35*K35</f>
        <v>0</v>
      </c>
      <c r="O35" s="7" t="e">
        <f>J35*#REF!*L35</f>
        <v>#REF!</v>
      </c>
      <c r="P35" s="7">
        <f>D35*J35*M35</f>
        <v>0</v>
      </c>
      <c r="Q35" s="10"/>
      <c r="R35" s="5"/>
      <c r="V35">
        <f>J35*R35*U35</f>
        <v>0</v>
      </c>
      <c r="W35">
        <f>U35*S35*J35</f>
        <v>0</v>
      </c>
      <c r="X35">
        <f>SUM(V35:W35)</f>
        <v>0</v>
      </c>
    </row>
    <row r="36" spans="1:18" ht="37.5" hidden="1">
      <c r="A36" s="21"/>
      <c r="B36" s="20" t="s">
        <v>255</v>
      </c>
      <c r="C36" s="30"/>
      <c r="D36" s="30"/>
      <c r="E36" s="30"/>
      <c r="F36" s="60">
        <v>426.29</v>
      </c>
      <c r="G36" s="30"/>
      <c r="H36" s="23"/>
      <c r="I36" s="6"/>
      <c r="J36" s="8"/>
      <c r="N36" s="7"/>
      <c r="O36" s="7"/>
      <c r="P36" s="7"/>
      <c r="Q36" s="10"/>
      <c r="R36" s="5"/>
    </row>
    <row r="37" spans="1:18" ht="37.5" hidden="1">
      <c r="A37" s="21"/>
      <c r="B37" s="20" t="s">
        <v>255</v>
      </c>
      <c r="C37" s="30"/>
      <c r="D37" s="30"/>
      <c r="E37" s="30"/>
      <c r="F37" s="60">
        <v>426.29</v>
      </c>
      <c r="G37" s="30"/>
      <c r="H37" s="23"/>
      <c r="I37" s="6"/>
      <c r="J37" s="8"/>
      <c r="N37" s="7"/>
      <c r="O37" s="7"/>
      <c r="P37" s="7"/>
      <c r="Q37" s="10"/>
      <c r="R37" s="5"/>
    </row>
    <row r="38" spans="1:18" ht="37.5" hidden="1">
      <c r="A38" s="21"/>
      <c r="B38" s="20" t="s">
        <v>255</v>
      </c>
      <c r="C38" s="30"/>
      <c r="D38" s="30"/>
      <c r="E38" s="30"/>
      <c r="F38" s="60">
        <v>426.29</v>
      </c>
      <c r="G38" s="30"/>
      <c r="H38" s="23"/>
      <c r="I38" s="6"/>
      <c r="J38" s="8"/>
      <c r="N38" s="7"/>
      <c r="O38" s="7"/>
      <c r="P38" s="7"/>
      <c r="Q38" s="10"/>
      <c r="R38" s="5"/>
    </row>
    <row r="39" spans="1:18" ht="18.75" customHeight="1" hidden="1">
      <c r="A39" s="21"/>
      <c r="B39" s="20" t="s">
        <v>255</v>
      </c>
      <c r="C39" s="30"/>
      <c r="D39" s="30"/>
      <c r="E39" s="30"/>
      <c r="F39" s="60">
        <v>426.29</v>
      </c>
      <c r="G39" s="30"/>
      <c r="H39" s="23"/>
      <c r="I39" s="6"/>
      <c r="J39" s="8"/>
      <c r="N39" s="7"/>
      <c r="O39" s="7"/>
      <c r="P39" s="7"/>
      <c r="Q39" s="10"/>
      <c r="R39" s="5"/>
    </row>
    <row r="40" spans="1:18" ht="37.5" hidden="1">
      <c r="A40" s="21"/>
      <c r="B40" s="20" t="s">
        <v>255</v>
      </c>
      <c r="C40" s="30"/>
      <c r="D40" s="30"/>
      <c r="E40" s="30"/>
      <c r="F40" s="60">
        <v>426.29</v>
      </c>
      <c r="G40" s="30"/>
      <c r="H40" s="23"/>
      <c r="I40" s="6"/>
      <c r="J40" s="8"/>
      <c r="N40" s="7"/>
      <c r="O40" s="7"/>
      <c r="P40" s="7"/>
      <c r="Q40" s="10"/>
      <c r="R40" s="5"/>
    </row>
    <row r="41" spans="1:18" ht="37.5" hidden="1">
      <c r="A41" s="21"/>
      <c r="B41" s="20" t="s">
        <v>255</v>
      </c>
      <c r="C41" s="30"/>
      <c r="D41" s="30"/>
      <c r="E41" s="30"/>
      <c r="F41" s="60">
        <v>426.29</v>
      </c>
      <c r="G41" s="30"/>
      <c r="H41" s="23"/>
      <c r="I41" s="6"/>
      <c r="J41" s="8"/>
      <c r="N41" s="7"/>
      <c r="O41" s="7"/>
      <c r="P41" s="7"/>
      <c r="Q41" s="10"/>
      <c r="R41" s="5"/>
    </row>
    <row r="42" spans="1:18" ht="37.5" hidden="1">
      <c r="A42" s="21"/>
      <c r="B42" s="20" t="s">
        <v>255</v>
      </c>
      <c r="C42" s="30"/>
      <c r="D42" s="30"/>
      <c r="E42" s="30"/>
      <c r="F42" s="60">
        <v>426.29</v>
      </c>
      <c r="G42" s="30"/>
      <c r="H42" s="23"/>
      <c r="I42" s="6"/>
      <c r="J42" s="8"/>
      <c r="N42" s="7"/>
      <c r="O42" s="7"/>
      <c r="P42" s="7"/>
      <c r="Q42" s="10"/>
      <c r="R42" s="5"/>
    </row>
    <row r="43" spans="1:18" ht="37.5" hidden="1">
      <c r="A43" s="21"/>
      <c r="B43" s="20" t="s">
        <v>255</v>
      </c>
      <c r="C43" s="30"/>
      <c r="D43" s="30"/>
      <c r="E43" s="30"/>
      <c r="F43" s="60">
        <v>426.29</v>
      </c>
      <c r="G43" s="30"/>
      <c r="H43" s="23"/>
      <c r="I43" s="6"/>
      <c r="J43" s="8"/>
      <c r="N43" s="7"/>
      <c r="O43" s="7"/>
      <c r="P43" s="7"/>
      <c r="Q43" s="10"/>
      <c r="R43" s="5"/>
    </row>
    <row r="44" spans="1:18" ht="37.5" hidden="1">
      <c r="A44" s="21"/>
      <c r="B44" s="20" t="s">
        <v>255</v>
      </c>
      <c r="C44" s="30"/>
      <c r="D44" s="30"/>
      <c r="E44" s="30"/>
      <c r="F44" s="60">
        <v>426.29</v>
      </c>
      <c r="G44" s="30"/>
      <c r="H44" s="23"/>
      <c r="I44" s="6"/>
      <c r="J44" s="8"/>
      <c r="N44" s="7"/>
      <c r="O44" s="7"/>
      <c r="P44" s="7"/>
      <c r="Q44" s="10"/>
      <c r="R44" s="5"/>
    </row>
    <row r="45" spans="1:18" ht="37.5" hidden="1">
      <c r="A45" s="21"/>
      <c r="B45" s="20" t="s">
        <v>255</v>
      </c>
      <c r="C45" s="30"/>
      <c r="D45" s="30"/>
      <c r="E45" s="30"/>
      <c r="F45" s="60">
        <v>426.29</v>
      </c>
      <c r="G45" s="30"/>
      <c r="H45" s="23"/>
      <c r="I45" s="6"/>
      <c r="J45" s="8"/>
      <c r="N45" s="7"/>
      <c r="O45" s="7"/>
      <c r="P45" s="7"/>
      <c r="Q45" s="10"/>
      <c r="R45" s="5"/>
    </row>
    <row r="46" spans="1:18" ht="37.5" hidden="1">
      <c r="A46" s="21"/>
      <c r="B46" s="20" t="s">
        <v>255</v>
      </c>
      <c r="C46" s="30"/>
      <c r="D46" s="30"/>
      <c r="E46" s="30"/>
      <c r="F46" s="60">
        <v>426.29</v>
      </c>
      <c r="G46" s="30"/>
      <c r="H46" s="23"/>
      <c r="I46" s="6"/>
      <c r="J46" s="8"/>
      <c r="N46" s="7"/>
      <c r="O46" s="7"/>
      <c r="P46" s="7"/>
      <c r="Q46" s="10"/>
      <c r="R46" s="5"/>
    </row>
    <row r="47" spans="1:18" ht="37.5" hidden="1">
      <c r="A47" s="21"/>
      <c r="B47" s="20" t="s">
        <v>255</v>
      </c>
      <c r="C47" s="30"/>
      <c r="D47" s="30"/>
      <c r="E47" s="30"/>
      <c r="F47" s="60">
        <v>426.29</v>
      </c>
      <c r="G47" s="30"/>
      <c r="H47" s="23"/>
      <c r="I47" s="6"/>
      <c r="J47" s="8"/>
      <c r="N47" s="7"/>
      <c r="O47" s="7"/>
      <c r="P47" s="7"/>
      <c r="Q47" s="10"/>
      <c r="R47" s="5"/>
    </row>
    <row r="48" spans="1:18" ht="37.5" hidden="1">
      <c r="A48" s="21"/>
      <c r="B48" s="20" t="s">
        <v>255</v>
      </c>
      <c r="C48" s="30"/>
      <c r="D48" s="30"/>
      <c r="E48" s="30"/>
      <c r="F48" s="60">
        <v>426.29</v>
      </c>
      <c r="G48" s="30"/>
      <c r="H48" s="23"/>
      <c r="I48" s="6"/>
      <c r="J48" s="8"/>
      <c r="N48" s="7"/>
      <c r="O48" s="7"/>
      <c r="P48" s="7"/>
      <c r="Q48" s="10"/>
      <c r="R48" s="5"/>
    </row>
    <row r="49" spans="1:18" ht="37.5" hidden="1">
      <c r="A49" s="21"/>
      <c r="B49" s="20" t="s">
        <v>255</v>
      </c>
      <c r="C49" s="30"/>
      <c r="D49" s="30"/>
      <c r="E49" s="30"/>
      <c r="F49" s="60">
        <v>426.29</v>
      </c>
      <c r="G49" s="30"/>
      <c r="H49" s="23"/>
      <c r="I49" s="6"/>
      <c r="J49" s="8"/>
      <c r="N49" s="7"/>
      <c r="O49" s="7"/>
      <c r="P49" s="7"/>
      <c r="Q49" s="10"/>
      <c r="R49" s="5"/>
    </row>
    <row r="50" spans="1:18" ht="37.5" hidden="1">
      <c r="A50" s="21"/>
      <c r="B50" s="20" t="s">
        <v>255</v>
      </c>
      <c r="C50" s="30"/>
      <c r="D50" s="30"/>
      <c r="E50" s="30"/>
      <c r="F50" s="60">
        <v>426.29</v>
      </c>
      <c r="G50" s="30"/>
      <c r="H50" s="23"/>
      <c r="I50" s="6"/>
      <c r="J50" s="8"/>
      <c r="N50" s="7"/>
      <c r="O50" s="7"/>
      <c r="P50" s="7"/>
      <c r="Q50" s="10"/>
      <c r="R50" s="5"/>
    </row>
    <row r="51" spans="1:18" ht="37.5" hidden="1">
      <c r="A51" s="21"/>
      <c r="B51" s="20" t="s">
        <v>255</v>
      </c>
      <c r="C51" s="30"/>
      <c r="D51" s="30"/>
      <c r="E51" s="30"/>
      <c r="F51" s="60">
        <v>426.29</v>
      </c>
      <c r="G51" s="30"/>
      <c r="H51" s="23"/>
      <c r="I51" s="6"/>
      <c r="J51" s="8"/>
      <c r="N51" s="7"/>
      <c r="O51" s="7"/>
      <c r="P51" s="7"/>
      <c r="Q51" s="10"/>
      <c r="R51" s="5"/>
    </row>
    <row r="52" spans="1:18" ht="37.5" hidden="1">
      <c r="A52" s="21"/>
      <c r="B52" s="20" t="s">
        <v>255</v>
      </c>
      <c r="C52" s="30"/>
      <c r="D52" s="30"/>
      <c r="E52" s="30"/>
      <c r="F52" s="60">
        <v>426.29</v>
      </c>
      <c r="G52" s="30"/>
      <c r="H52" s="23"/>
      <c r="I52" s="6"/>
      <c r="J52" s="8"/>
      <c r="N52" s="7"/>
      <c r="O52" s="7"/>
      <c r="P52" s="7"/>
      <c r="Q52" s="10"/>
      <c r="R52" s="5"/>
    </row>
    <row r="53" spans="1:18" ht="37.5" hidden="1">
      <c r="A53" s="21"/>
      <c r="B53" s="20" t="s">
        <v>255</v>
      </c>
      <c r="C53" s="30"/>
      <c r="D53" s="30"/>
      <c r="E53" s="30"/>
      <c r="F53" s="60">
        <v>426.29</v>
      </c>
      <c r="G53" s="30"/>
      <c r="H53" s="23"/>
      <c r="I53" s="6"/>
      <c r="J53" s="8"/>
      <c r="N53" s="7"/>
      <c r="O53" s="7"/>
      <c r="P53" s="7"/>
      <c r="Q53" s="10"/>
      <c r="R53" s="5"/>
    </row>
    <row r="54" spans="1:18" ht="18.75" customHeight="1" hidden="1">
      <c r="A54" s="21"/>
      <c r="B54" s="20" t="s">
        <v>255</v>
      </c>
      <c r="C54" s="30"/>
      <c r="D54" s="30"/>
      <c r="E54" s="30"/>
      <c r="F54" s="60">
        <v>426.29</v>
      </c>
      <c r="G54" s="30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21"/>
      <c r="B55" s="44" t="s">
        <v>104</v>
      </c>
      <c r="C55" s="30"/>
      <c r="D55" s="30"/>
      <c r="E55" s="30"/>
      <c r="F55" s="60"/>
      <c r="G55" s="30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21"/>
      <c r="B56" s="20" t="s">
        <v>256</v>
      </c>
      <c r="C56" s="30"/>
      <c r="D56" s="30"/>
      <c r="E56" s="30"/>
      <c r="F56" s="60">
        <v>1404</v>
      </c>
      <c r="G56" s="30"/>
      <c r="H56" s="23"/>
      <c r="I56" s="6"/>
      <c r="J56" s="8"/>
      <c r="N56" s="7"/>
      <c r="O56" s="7"/>
      <c r="P56" s="7"/>
      <c r="Q56" s="10"/>
      <c r="R56" s="5"/>
    </row>
    <row r="57" spans="1:18" ht="39" customHeight="1">
      <c r="A57" s="21"/>
      <c r="B57" s="20" t="s">
        <v>257</v>
      </c>
      <c r="C57" s="30"/>
      <c r="D57" s="30"/>
      <c r="E57" s="30"/>
      <c r="F57" s="60">
        <v>5325.62</v>
      </c>
      <c r="G57" s="30"/>
      <c r="H57" s="23"/>
      <c r="I57" s="6"/>
      <c r="J57" s="8"/>
      <c r="N57" s="7"/>
      <c r="O57" s="7"/>
      <c r="P57" s="7"/>
      <c r="Q57" s="10"/>
      <c r="R57" s="5"/>
    </row>
    <row r="58" spans="1:18" ht="18.75" customHeight="1">
      <c r="A58" s="21"/>
      <c r="B58" s="44" t="s">
        <v>105</v>
      </c>
      <c r="C58" s="30"/>
      <c r="D58" s="30"/>
      <c r="E58" s="30"/>
      <c r="F58" s="60"/>
      <c r="G58" s="30"/>
      <c r="H58" s="23"/>
      <c r="I58" s="6"/>
      <c r="J58" s="8"/>
      <c r="N58" s="7"/>
      <c r="O58" s="7"/>
      <c r="P58" s="7"/>
      <c r="Q58" s="10"/>
      <c r="R58" s="5"/>
    </row>
    <row r="59" spans="1:24" ht="18.75">
      <c r="A59" s="18"/>
      <c r="B59" s="20" t="s">
        <v>258</v>
      </c>
      <c r="C59" s="19"/>
      <c r="D59" s="22"/>
      <c r="E59" s="22"/>
      <c r="F59" s="60">
        <v>3032</v>
      </c>
      <c r="G59" s="22"/>
      <c r="H59" s="23">
        <f>1.04993597951*C59</f>
        <v>0</v>
      </c>
      <c r="I59" s="6">
        <f>1.12035851472*C59</f>
        <v>0</v>
      </c>
      <c r="J59" s="8">
        <f>J18</f>
        <v>1776.3</v>
      </c>
      <c r="N59" s="7"/>
      <c r="Q59" s="10"/>
      <c r="R59" s="5">
        <f>SUM(R13:R35)</f>
        <v>8.75</v>
      </c>
      <c r="S59" s="5">
        <f>SUM(S13:S35)</f>
        <v>9.16</v>
      </c>
      <c r="T59" s="5"/>
      <c r="U59" s="5"/>
      <c r="V59" s="5">
        <f>SUM(V13:V35)</f>
        <v>93255.75</v>
      </c>
      <c r="W59" s="5">
        <f>SUM(W13:W35)</f>
        <v>97625.448</v>
      </c>
      <c r="X59" s="5">
        <f>SUM(X13:X35)</f>
        <v>190881.19800000003</v>
      </c>
    </row>
    <row r="60" spans="1:24" ht="18.75">
      <c r="A60" s="18"/>
      <c r="B60" s="44" t="s">
        <v>107</v>
      </c>
      <c r="C60" s="19"/>
      <c r="D60" s="22"/>
      <c r="E60" s="22"/>
      <c r="F60" s="60"/>
      <c r="G60" s="22"/>
      <c r="H60" s="23"/>
      <c r="I60" s="6"/>
      <c r="J60" s="8"/>
      <c r="N60" s="7"/>
      <c r="Q60" s="10"/>
      <c r="R60" s="5"/>
      <c r="S60" s="5"/>
      <c r="T60" s="5"/>
      <c r="U60" s="5"/>
      <c r="V60" s="5"/>
      <c r="W60" s="5"/>
      <c r="X60" s="5"/>
    </row>
    <row r="61" spans="1:24" ht="18.75">
      <c r="A61" s="18"/>
      <c r="B61" s="20" t="s">
        <v>256</v>
      </c>
      <c r="C61" s="19"/>
      <c r="D61" s="22"/>
      <c r="E61" s="22"/>
      <c r="F61" s="60">
        <v>2601</v>
      </c>
      <c r="G61" s="22"/>
      <c r="H61" s="23"/>
      <c r="I61" s="6"/>
      <c r="J61" s="8"/>
      <c r="N61" s="7"/>
      <c r="Q61" s="10"/>
      <c r="R61" s="5"/>
      <c r="S61" s="5"/>
      <c r="T61" s="5"/>
      <c r="U61" s="5"/>
      <c r="V61" s="5"/>
      <c r="W61" s="5"/>
      <c r="X61" s="5"/>
    </row>
    <row r="62" spans="1:24" ht="18.75">
      <c r="A62" s="18"/>
      <c r="B62" s="20" t="s">
        <v>108</v>
      </c>
      <c r="C62" s="19"/>
      <c r="D62" s="22"/>
      <c r="E62" s="22"/>
      <c r="F62" s="60">
        <v>98.58</v>
      </c>
      <c r="G62" s="22"/>
      <c r="H62" s="23"/>
      <c r="I62" s="6"/>
      <c r="J62" s="8"/>
      <c r="N62" s="7"/>
      <c r="Q62" s="10"/>
      <c r="R62" s="5"/>
      <c r="S62" s="5"/>
      <c r="T62" s="5"/>
      <c r="U62" s="5"/>
      <c r="V62" s="5"/>
      <c r="W62" s="5"/>
      <c r="X62" s="5"/>
    </row>
    <row r="63" spans="1:24" ht="18.75">
      <c r="A63" s="18"/>
      <c r="B63" s="44" t="s">
        <v>110</v>
      </c>
      <c r="C63" s="19"/>
      <c r="D63" s="22"/>
      <c r="E63" s="22"/>
      <c r="F63" s="60"/>
      <c r="G63" s="22"/>
      <c r="H63" s="23"/>
      <c r="I63" s="6"/>
      <c r="J63" s="8"/>
      <c r="N63" s="7"/>
      <c r="Q63" s="10"/>
      <c r="R63" s="5"/>
      <c r="S63" s="5"/>
      <c r="T63" s="5"/>
      <c r="U63" s="5"/>
      <c r="V63" s="5"/>
      <c r="W63" s="5"/>
      <c r="X63" s="5"/>
    </row>
    <row r="64" spans="1:24" ht="17.25" customHeight="1">
      <c r="A64" s="18"/>
      <c r="B64" s="20" t="s">
        <v>259</v>
      </c>
      <c r="C64" s="19"/>
      <c r="D64" s="22"/>
      <c r="E64" s="22"/>
      <c r="F64" s="60">
        <v>917.98</v>
      </c>
      <c r="G64" s="22"/>
      <c r="H64" s="23"/>
      <c r="I64" s="6"/>
      <c r="J64" s="8"/>
      <c r="N64" s="7"/>
      <c r="Q64" s="10"/>
      <c r="R64" s="5"/>
      <c r="S64" s="5"/>
      <c r="T64" s="5"/>
      <c r="U64" s="5"/>
      <c r="V64" s="5"/>
      <c r="W64" s="5"/>
      <c r="X64" s="5"/>
    </row>
    <row r="65" spans="1:24" ht="18.75">
      <c r="A65" s="18"/>
      <c r="B65" s="20" t="s">
        <v>260</v>
      </c>
      <c r="C65" s="19"/>
      <c r="D65" s="22"/>
      <c r="E65" s="22"/>
      <c r="F65" s="60">
        <v>265.47</v>
      </c>
      <c r="G65" s="22"/>
      <c r="H65" s="23"/>
      <c r="I65" s="6"/>
      <c r="J65" s="8"/>
      <c r="N65" s="7"/>
      <c r="Q65" s="10"/>
      <c r="R65" s="5"/>
      <c r="S65" s="5"/>
      <c r="T65" s="5"/>
      <c r="U65" s="5"/>
      <c r="V65" s="5"/>
      <c r="W65" s="5"/>
      <c r="X65" s="5"/>
    </row>
    <row r="66" spans="1:24" ht="18.75">
      <c r="A66" s="18"/>
      <c r="B66" s="20" t="s">
        <v>261</v>
      </c>
      <c r="C66" s="19"/>
      <c r="D66" s="22"/>
      <c r="E66" s="22"/>
      <c r="F66" s="60">
        <v>12931.29</v>
      </c>
      <c r="G66" s="22"/>
      <c r="H66" s="23"/>
      <c r="I66" s="6"/>
      <c r="J66" s="8"/>
      <c r="N66" s="7"/>
      <c r="Q66" s="10"/>
      <c r="R66" s="5"/>
      <c r="S66" s="5"/>
      <c r="T66" s="5"/>
      <c r="U66" s="5"/>
      <c r="V66" s="5"/>
      <c r="W66" s="5"/>
      <c r="X66" s="5"/>
    </row>
    <row r="67" spans="1:24" ht="18.75">
      <c r="A67" s="18"/>
      <c r="B67" s="44" t="s">
        <v>112</v>
      </c>
      <c r="C67" s="19"/>
      <c r="D67" s="22"/>
      <c r="E67" s="22"/>
      <c r="F67" s="60"/>
      <c r="G67" s="22"/>
      <c r="H67" s="23"/>
      <c r="I67" s="6"/>
      <c r="J67" s="8"/>
      <c r="N67" s="7"/>
      <c r="Q67" s="10"/>
      <c r="R67" s="5"/>
      <c r="S67" s="5"/>
      <c r="T67" s="5"/>
      <c r="U67" s="5"/>
      <c r="V67" s="5"/>
      <c r="W67" s="5"/>
      <c r="X67" s="5"/>
    </row>
    <row r="68" spans="1:24" ht="18.75">
      <c r="A68" s="18"/>
      <c r="B68" s="20" t="s">
        <v>262</v>
      </c>
      <c r="C68" s="19"/>
      <c r="D68" s="22"/>
      <c r="E68" s="22"/>
      <c r="F68" s="60">
        <v>830.16</v>
      </c>
      <c r="G68" s="22"/>
      <c r="H68" s="23"/>
      <c r="I68" s="6"/>
      <c r="J68" s="8"/>
      <c r="N68" s="7"/>
      <c r="Q68" s="10"/>
      <c r="R68" s="5"/>
      <c r="S68" s="5"/>
      <c r="T68" s="5"/>
      <c r="U68" s="5"/>
      <c r="V68" s="5"/>
      <c r="W68" s="5"/>
      <c r="X68" s="5"/>
    </row>
    <row r="69" spans="1:24" ht="18.75">
      <c r="A69" s="18"/>
      <c r="B69" s="20" t="s">
        <v>263</v>
      </c>
      <c r="C69" s="19"/>
      <c r="D69" s="22"/>
      <c r="E69" s="22"/>
      <c r="F69" s="60">
        <v>363.42</v>
      </c>
      <c r="G69" s="22"/>
      <c r="H69" s="23"/>
      <c r="I69" s="6"/>
      <c r="J69" s="8"/>
      <c r="N69" s="7"/>
      <c r="Q69" s="10"/>
      <c r="R69" s="5"/>
      <c r="S69" s="5"/>
      <c r="T69" s="5"/>
      <c r="U69" s="5"/>
      <c r="V69" s="5"/>
      <c r="W69" s="5"/>
      <c r="X69" s="5"/>
    </row>
    <row r="70" spans="1:24" ht="18.75">
      <c r="A70" s="18"/>
      <c r="B70" s="62" t="s">
        <v>11</v>
      </c>
      <c r="C70" s="60">
        <f>SUM(C13:C69)</f>
        <v>8.75</v>
      </c>
      <c r="D70" s="60">
        <f>SUM(D13:D69)</f>
        <v>9.16</v>
      </c>
      <c r="E70" s="60">
        <f>SUM(E13:E69)</f>
        <v>190881.19799999997</v>
      </c>
      <c r="F70" s="60">
        <f>F13+F14+F15+F16+F17+F18</f>
        <v>147355.144</v>
      </c>
      <c r="G70" s="60">
        <f>SUM(G13:G69)</f>
        <v>199940.32799999998</v>
      </c>
      <c r="H70" s="23"/>
      <c r="I70" s="6"/>
      <c r="J70" s="8"/>
      <c r="N70" s="7"/>
      <c r="Q70" s="10"/>
      <c r="R70" s="5"/>
      <c r="S70" s="5"/>
      <c r="T70" s="5"/>
      <c r="U70" s="5"/>
      <c r="V70" s="5"/>
      <c r="W70" s="5"/>
      <c r="X70" s="5"/>
    </row>
    <row r="71" spans="1:39" ht="19.5" customHeight="1">
      <c r="A71" s="18">
        <v>5</v>
      </c>
      <c r="B71" s="25" t="s">
        <v>22</v>
      </c>
      <c r="C71" s="57">
        <v>1.47</v>
      </c>
      <c r="D71" s="57">
        <v>1.58</v>
      </c>
      <c r="E71" s="60">
        <f>AF71*6*AG71</f>
        <v>32506.289999999997</v>
      </c>
      <c r="F71" s="60">
        <f>E71</f>
        <v>32506.289999999997</v>
      </c>
      <c r="G71" s="60">
        <f>AH71*6*AF71</f>
        <v>36556.254</v>
      </c>
      <c r="H71" s="56" t="e">
        <f>#REF!</f>
        <v>#REF!</v>
      </c>
      <c r="I71" s="5">
        <f>C71+D71</f>
        <v>3.05</v>
      </c>
      <c r="J71" s="46">
        <v>3.43</v>
      </c>
      <c r="K71">
        <v>10</v>
      </c>
      <c r="L71">
        <v>2</v>
      </c>
      <c r="N71" s="7">
        <f>C71*J71*K71</f>
        <v>50.42100000000001</v>
      </c>
      <c r="O71" s="7" t="e">
        <f>#REF!*J71*L71</f>
        <v>#REF!</v>
      </c>
      <c r="P71" s="7" t="e">
        <f>SUM(N71:O71)</f>
        <v>#REF!</v>
      </c>
      <c r="Q71" s="9"/>
      <c r="R71" s="5">
        <v>1.47</v>
      </c>
      <c r="S71">
        <v>1.58</v>
      </c>
      <c r="T71">
        <v>6</v>
      </c>
      <c r="U71">
        <v>6</v>
      </c>
      <c r="V71">
        <f>R71*J71*T71</f>
        <v>30.2526</v>
      </c>
      <c r="W71">
        <f>S71*U71*J71</f>
        <v>32.516400000000004</v>
      </c>
      <c r="X71">
        <f>SUM(V71:W71)</f>
        <v>62.769000000000005</v>
      </c>
      <c r="AC71" t="e">
        <f>#REF!</f>
        <v>#REF!</v>
      </c>
      <c r="AD71" s="56" t="e">
        <f>#REF!</f>
        <v>#REF!</v>
      </c>
      <c r="AE71" s="56">
        <v>3.05</v>
      </c>
      <c r="AF71">
        <f>AF18</f>
        <v>1776.3</v>
      </c>
      <c r="AG71">
        <v>3.05</v>
      </c>
      <c r="AH71">
        <v>3.43</v>
      </c>
      <c r="AI71">
        <v>3.43</v>
      </c>
      <c r="AK71">
        <f>AK21</f>
        <v>0</v>
      </c>
      <c r="AL71">
        <v>3.05</v>
      </c>
      <c r="AM71">
        <v>3.43</v>
      </c>
    </row>
    <row r="72" spans="1:17" ht="18.75">
      <c r="A72" s="16"/>
      <c r="B72" s="26"/>
      <c r="C72" s="16"/>
      <c r="D72" s="16"/>
      <c r="E72" s="16"/>
      <c r="F72" s="16"/>
      <c r="G72" s="16"/>
      <c r="H72" s="16"/>
      <c r="Q72" s="10"/>
    </row>
    <row r="73" spans="1:17" ht="18.75">
      <c r="A73" s="90" t="s">
        <v>75</v>
      </c>
      <c r="B73" s="90"/>
      <c r="C73" s="110">
        <v>90828.7</v>
      </c>
      <c r="D73" s="110"/>
      <c r="E73" s="12" t="s">
        <v>13</v>
      </c>
      <c r="F73" s="16"/>
      <c r="G73" s="16"/>
      <c r="H73" s="16"/>
      <c r="Q73" s="10"/>
    </row>
    <row r="74" spans="1:17" ht="18.75">
      <c r="A74" s="90" t="s">
        <v>76</v>
      </c>
      <c r="B74" s="90"/>
      <c r="C74" s="110">
        <v>146573.81</v>
      </c>
      <c r="D74" s="110"/>
      <c r="E74" s="12" t="s">
        <v>13</v>
      </c>
      <c r="F74" s="16"/>
      <c r="G74" s="16"/>
      <c r="H74" s="16"/>
      <c r="Q74" s="10"/>
    </row>
    <row r="75" spans="1:8" ht="18.75">
      <c r="A75" s="105" t="s">
        <v>12</v>
      </c>
      <c r="B75" s="105"/>
      <c r="C75" s="105"/>
      <c r="D75" s="105"/>
      <c r="E75" s="105"/>
      <c r="F75" s="105"/>
      <c r="G75" s="105"/>
      <c r="H75" s="16"/>
    </row>
    <row r="76" spans="1:8" ht="18.75" customHeight="1" hidden="1">
      <c r="A76" s="106" t="s">
        <v>29</v>
      </c>
      <c r="B76" s="106"/>
      <c r="C76" s="11" t="e">
        <f>C73-#REF!</f>
        <v>#REF!</v>
      </c>
      <c r="D76" s="16" t="s">
        <v>13</v>
      </c>
      <c r="E76" s="16"/>
      <c r="F76" s="16"/>
      <c r="G76" s="16"/>
      <c r="H76" s="16"/>
    </row>
    <row r="77" spans="1:8" ht="18.75" customHeight="1" hidden="1">
      <c r="A77" s="106" t="s">
        <v>31</v>
      </c>
      <c r="B77" s="106"/>
      <c r="C77" s="51">
        <f>E59-F59</f>
        <v>-3032</v>
      </c>
      <c r="D77" s="52" t="str">
        <f>D76</f>
        <v>рублей</v>
      </c>
      <c r="H77" s="3"/>
    </row>
    <row r="78" spans="1:8" ht="18.75">
      <c r="A78" s="4"/>
      <c r="B78" s="3"/>
      <c r="C78" s="3"/>
      <c r="D78" s="3"/>
      <c r="E78" s="3"/>
      <c r="F78" s="3"/>
      <c r="G78" s="3"/>
      <c r="H78" s="3"/>
    </row>
    <row r="79" spans="2:8" ht="12.75">
      <c r="B79" s="1"/>
      <c r="C79" s="1"/>
      <c r="D79" s="1"/>
      <c r="E79" s="1"/>
      <c r="F79" s="1"/>
      <c r="G79" s="1"/>
      <c r="H79" s="1"/>
    </row>
  </sheetData>
  <sheetProtection/>
  <mergeCells count="18">
    <mergeCell ref="A77:B77"/>
    <mergeCell ref="J9:Q12"/>
    <mergeCell ref="A76:B76"/>
    <mergeCell ref="C73:D73"/>
    <mergeCell ref="R9:X12"/>
    <mergeCell ref="A75:G75"/>
    <mergeCell ref="C9:D10"/>
    <mergeCell ref="C74:D74"/>
    <mergeCell ref="A73:B73"/>
    <mergeCell ref="A74:B74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O45"/>
  <sheetViews>
    <sheetView view="pageBreakPreview" zoomScale="75" zoomScaleSheetLayoutView="75" zoomScalePageLayoutView="0" workbookViewId="0" topLeftCell="A13">
      <selection activeCell="AL13" sqref="AL1:AU16384"/>
    </sheetView>
  </sheetViews>
  <sheetFormatPr defaultColWidth="9.00390625" defaultRowHeight="12.75"/>
  <cols>
    <col min="1" max="1" width="8.25390625" style="0" bestFit="1" customWidth="1"/>
    <col min="2" max="2" width="46.25390625" style="0" customWidth="1"/>
    <col min="3" max="3" width="10.25390625" style="0" customWidth="1"/>
    <col min="4" max="4" width="9.7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7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72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641.6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40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AL13*6*AM13</f>
        <v>8238.144000000002</v>
      </c>
      <c r="F13" s="22">
        <f>E13</f>
        <v>8238.144000000002</v>
      </c>
      <c r="G13" s="22">
        <f aca="true" t="shared" si="1" ref="G13:G18">AL13*12*AN13</f>
        <v>8700.096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641.6</v>
      </c>
      <c r="K13">
        <v>6</v>
      </c>
      <c r="L13">
        <v>2</v>
      </c>
      <c r="M13">
        <v>4</v>
      </c>
      <c r="N13" s="7">
        <f aca="true" t="shared" si="4" ref="N13:N18">C13*J13*K13</f>
        <v>4042.0800000000004</v>
      </c>
      <c r="O13" s="7" t="e">
        <f>J13*#REF!*L13</f>
        <v>#REF!</v>
      </c>
      <c r="P13" s="7">
        <f aca="true" t="shared" si="5" ref="P13:P18">D13*J13*M13</f>
        <v>2797.376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4042.0800000000004</v>
      </c>
      <c r="W13">
        <f aca="true" t="shared" si="8" ref="W13:W18">U13*S13*J13</f>
        <v>4196.064</v>
      </c>
      <c r="X13">
        <f aca="true" t="shared" si="9" ref="X13:X18">SUM(V13:W13)</f>
        <v>8238.144</v>
      </c>
      <c r="AL13" s="56">
        <f>C7</f>
        <v>641.6</v>
      </c>
      <c r="AM13" s="5">
        <f aca="true" t="shared" si="10" ref="AM13:AM18">C13+D13</f>
        <v>2.14</v>
      </c>
      <c r="AN13" s="46">
        <v>1.13</v>
      </c>
    </row>
    <row r="14" spans="1:40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10470.912</v>
      </c>
      <c r="F14" s="22">
        <f>E14</f>
        <v>10470.912</v>
      </c>
      <c r="G14" s="22">
        <f t="shared" si="1"/>
        <v>11163.84</v>
      </c>
      <c r="H14" s="23">
        <f t="shared" si="2"/>
        <v>1.3964148527483002</v>
      </c>
      <c r="I14" s="6">
        <f t="shared" si="3"/>
        <v>1.4900768245776</v>
      </c>
      <c r="J14" s="8">
        <f>J13</f>
        <v>641.6</v>
      </c>
      <c r="K14">
        <v>6</v>
      </c>
      <c r="L14">
        <v>2</v>
      </c>
      <c r="M14">
        <v>4</v>
      </c>
      <c r="N14" s="7">
        <f t="shared" si="4"/>
        <v>5119.968000000001</v>
      </c>
      <c r="O14" s="7" t="e">
        <f>J14*#REF!*L14</f>
        <v>#REF!</v>
      </c>
      <c r="P14" s="7">
        <f t="shared" si="5"/>
        <v>3567.296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5119.968000000001</v>
      </c>
      <c r="W14">
        <f t="shared" si="8"/>
        <v>5350.944</v>
      </c>
      <c r="X14">
        <f t="shared" si="9"/>
        <v>10470.912</v>
      </c>
      <c r="AL14">
        <f>AL13</f>
        <v>641.6</v>
      </c>
      <c r="AM14" s="5">
        <f t="shared" si="10"/>
        <v>2.7199999999999998</v>
      </c>
      <c r="AN14" s="46">
        <v>1.45</v>
      </c>
    </row>
    <row r="15" spans="1:40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1077.8880000000001</v>
      </c>
      <c r="F15" s="22">
        <f>E15</f>
        <v>1077.8880000000001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641.6</v>
      </c>
      <c r="K15">
        <v>6</v>
      </c>
      <c r="L15">
        <v>2</v>
      </c>
      <c r="M15">
        <v>4</v>
      </c>
      <c r="N15" s="7">
        <f t="shared" si="4"/>
        <v>500.448</v>
      </c>
      <c r="O15" s="7" t="e">
        <f>J15*#REF!*L15</f>
        <v>#REF!</v>
      </c>
      <c r="P15" s="7">
        <f t="shared" si="5"/>
        <v>384.96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500.448</v>
      </c>
      <c r="W15">
        <f t="shared" si="8"/>
        <v>0</v>
      </c>
      <c r="X15">
        <f t="shared" si="9"/>
        <v>500.448</v>
      </c>
      <c r="AL15">
        <f>AL14</f>
        <v>641.6</v>
      </c>
      <c r="AM15" s="5">
        <f t="shared" si="10"/>
        <v>0.28</v>
      </c>
      <c r="AN15" s="46">
        <v>0</v>
      </c>
    </row>
    <row r="16" spans="1:40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6197.856</v>
      </c>
      <c r="F16" s="22">
        <f>E16</f>
        <v>6197.856</v>
      </c>
      <c r="G16" s="22">
        <f t="shared" si="1"/>
        <v>6313.344</v>
      </c>
      <c r="H16" s="23">
        <f t="shared" si="2"/>
        <v>0.8294494238129001</v>
      </c>
      <c r="I16" s="6">
        <f t="shared" si="3"/>
        <v>0.8850832266288</v>
      </c>
      <c r="J16" s="8">
        <f>J15</f>
        <v>641.6</v>
      </c>
      <c r="K16">
        <v>6</v>
      </c>
      <c r="L16">
        <v>2</v>
      </c>
      <c r="M16">
        <v>4</v>
      </c>
      <c r="N16" s="7">
        <f t="shared" si="4"/>
        <v>3041.184</v>
      </c>
      <c r="O16" s="7" t="e">
        <f>J16*#REF!*L16</f>
        <v>#REF!</v>
      </c>
      <c r="P16" s="7">
        <f t="shared" si="5"/>
        <v>2104.448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3041.184</v>
      </c>
      <c r="W16">
        <f t="shared" si="8"/>
        <v>3156.672</v>
      </c>
      <c r="X16">
        <f t="shared" si="9"/>
        <v>6197.856</v>
      </c>
      <c r="AL16">
        <f>AL15</f>
        <v>641.6</v>
      </c>
      <c r="AM16" s="5">
        <f t="shared" si="10"/>
        <v>1.6099999999999999</v>
      </c>
      <c r="AN16" s="46">
        <v>0.82</v>
      </c>
    </row>
    <row r="17" spans="1:40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9547.008000000002</v>
      </c>
      <c r="F17" s="22">
        <f>E17</f>
        <v>9547.008000000002</v>
      </c>
      <c r="G17" s="22">
        <f t="shared" si="1"/>
        <v>9547.008000000002</v>
      </c>
      <c r="H17" s="23">
        <f t="shared" si="2"/>
        <v>1.3019206145924</v>
      </c>
      <c r="I17" s="6">
        <f t="shared" si="3"/>
        <v>1.3892445582528</v>
      </c>
      <c r="J17" s="8">
        <f>J16</f>
        <v>641.6</v>
      </c>
      <c r="K17">
        <v>6</v>
      </c>
      <c r="L17">
        <v>2</v>
      </c>
      <c r="M17">
        <v>4</v>
      </c>
      <c r="N17" s="7">
        <f t="shared" si="4"/>
        <v>4773.504000000001</v>
      </c>
      <c r="O17" s="7" t="e">
        <f>J17*#REF!*L17</f>
        <v>#REF!</v>
      </c>
      <c r="P17" s="7">
        <f t="shared" si="5"/>
        <v>3182.3360000000002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4773.504000000001</v>
      </c>
      <c r="W17">
        <f t="shared" si="8"/>
        <v>4773.504</v>
      </c>
      <c r="X17">
        <f t="shared" si="9"/>
        <v>9547.008000000002</v>
      </c>
      <c r="AL17">
        <f>AL16</f>
        <v>641.6</v>
      </c>
      <c r="AM17" s="5">
        <f t="shared" si="10"/>
        <v>2.48</v>
      </c>
      <c r="AN17" s="46">
        <v>1.24</v>
      </c>
    </row>
    <row r="18" spans="1:40" ht="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33414.528</v>
      </c>
      <c r="F18" s="60">
        <f>F20+F22+F23+F24+F26+F28+F30+F32+F33+F35</f>
        <v>18038.41</v>
      </c>
      <c r="G18" s="22">
        <f t="shared" si="1"/>
        <v>36494.208000000006</v>
      </c>
      <c r="H18" s="23">
        <f t="shared" si="2"/>
        <v>4.4202304737371</v>
      </c>
      <c r="I18" s="6">
        <f t="shared" si="3"/>
        <v>4.7167093469712</v>
      </c>
      <c r="J18" s="8">
        <f>J17</f>
        <v>641.6</v>
      </c>
      <c r="K18">
        <v>6</v>
      </c>
      <c r="L18">
        <v>2</v>
      </c>
      <c r="M18">
        <v>4</v>
      </c>
      <c r="N18" s="7">
        <f t="shared" si="4"/>
        <v>16206.815999999999</v>
      </c>
      <c r="O18" s="7" t="e">
        <f>J18*#REF!*L18</f>
        <v>#REF!</v>
      </c>
      <c r="P18" s="7">
        <f t="shared" si="5"/>
        <v>11471.808000000003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16206.815999999999</v>
      </c>
      <c r="W18">
        <f t="shared" si="8"/>
        <v>17785.152</v>
      </c>
      <c r="X18">
        <f t="shared" si="9"/>
        <v>33991.96799999999</v>
      </c>
      <c r="AL18">
        <f>AL17</f>
        <v>641.6</v>
      </c>
      <c r="AM18" s="5">
        <f t="shared" si="10"/>
        <v>8.68</v>
      </c>
      <c r="AN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 t="s">
        <v>81</v>
      </c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45" customHeight="1">
      <c r="A20" s="21"/>
      <c r="B20" s="20" t="s">
        <v>243</v>
      </c>
      <c r="C20" s="22"/>
      <c r="D20" s="22"/>
      <c r="E20" s="22"/>
      <c r="F20" s="60">
        <v>6646.4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4" t="s">
        <v>89</v>
      </c>
      <c r="C21" s="22"/>
      <c r="D21" s="22"/>
      <c r="E21" s="22"/>
      <c r="F21" s="60" t="s">
        <v>95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244</v>
      </c>
      <c r="C22" s="22"/>
      <c r="D22" s="22"/>
      <c r="E22" s="22"/>
      <c r="F22" s="60">
        <v>4229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5.75" customHeight="1">
      <c r="A23" s="21"/>
      <c r="B23" s="20" t="s">
        <v>245</v>
      </c>
      <c r="C23" s="22"/>
      <c r="D23" s="22"/>
      <c r="E23" s="22"/>
      <c r="F23" s="60">
        <v>1515.51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246</v>
      </c>
      <c r="C24" s="22"/>
      <c r="D24" s="22"/>
      <c r="E24" s="22"/>
      <c r="F24" s="60">
        <v>178.96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44" t="s">
        <v>104</v>
      </c>
      <c r="C25" s="22"/>
      <c r="D25" s="22"/>
      <c r="E25" s="22"/>
      <c r="F25" s="60" t="s">
        <v>96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20" t="s">
        <v>247</v>
      </c>
      <c r="C26" s="22"/>
      <c r="D26" s="22"/>
      <c r="E26" s="22"/>
      <c r="F26" s="60">
        <v>2192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44" t="s">
        <v>105</v>
      </c>
      <c r="C27" s="22"/>
      <c r="D27" s="22"/>
      <c r="E27" s="22"/>
      <c r="F27" s="60" t="s">
        <v>97</v>
      </c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20" t="s">
        <v>248</v>
      </c>
      <c r="C28" s="22"/>
      <c r="D28" s="22"/>
      <c r="E28" s="22"/>
      <c r="F28" s="60">
        <v>1165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44" t="s">
        <v>107</v>
      </c>
      <c r="C29" s="22"/>
      <c r="D29" s="22"/>
      <c r="E29" s="22"/>
      <c r="F29" s="60" t="s">
        <v>98</v>
      </c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 customHeight="1">
      <c r="A30" s="21"/>
      <c r="B30" s="20" t="s">
        <v>44</v>
      </c>
      <c r="C30" s="22"/>
      <c r="D30" s="22"/>
      <c r="E30" s="22"/>
      <c r="F30" s="60">
        <v>910</v>
      </c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 customHeight="1">
      <c r="A31" s="21"/>
      <c r="B31" s="44" t="s">
        <v>110</v>
      </c>
      <c r="C31" s="22"/>
      <c r="D31" s="22"/>
      <c r="E31" s="22"/>
      <c r="F31" s="60" t="s">
        <v>239</v>
      </c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 customHeight="1">
      <c r="A32" s="21"/>
      <c r="B32" s="20" t="s">
        <v>249</v>
      </c>
      <c r="C32" s="22"/>
      <c r="D32" s="22"/>
      <c r="E32" s="22"/>
      <c r="F32" s="60">
        <v>400.7</v>
      </c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 customHeight="1">
      <c r="A33" s="21"/>
      <c r="B33" s="20" t="s">
        <v>204</v>
      </c>
      <c r="C33" s="22"/>
      <c r="D33" s="22"/>
      <c r="E33" s="22"/>
      <c r="F33" s="60">
        <v>74</v>
      </c>
      <c r="G33" s="22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 customHeight="1">
      <c r="A34" s="21"/>
      <c r="B34" s="44" t="s">
        <v>112</v>
      </c>
      <c r="C34" s="22"/>
      <c r="D34" s="22"/>
      <c r="E34" s="22"/>
      <c r="F34" s="60" t="s">
        <v>100</v>
      </c>
      <c r="G34" s="22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 customHeight="1">
      <c r="A35" s="21"/>
      <c r="B35" s="20" t="s">
        <v>113</v>
      </c>
      <c r="C35" s="22"/>
      <c r="D35" s="22"/>
      <c r="E35" s="22"/>
      <c r="F35" s="60">
        <v>726.84</v>
      </c>
      <c r="G35" s="22"/>
      <c r="H35" s="23"/>
      <c r="I35" s="6"/>
      <c r="J35" s="8"/>
      <c r="N35" s="7"/>
      <c r="O35" s="7"/>
      <c r="P35" s="7"/>
      <c r="Q35" s="9"/>
      <c r="R35" s="5"/>
      <c r="S35" s="5"/>
    </row>
    <row r="36" spans="1:24" ht="18.75">
      <c r="A36" s="18"/>
      <c r="B36" s="20" t="s">
        <v>11</v>
      </c>
      <c r="C36" s="19">
        <f>SUM(C13:C30)</f>
        <v>8.75</v>
      </c>
      <c r="D36" s="19">
        <f>SUM(D13:D30)</f>
        <v>9.16</v>
      </c>
      <c r="E36" s="22">
        <f>SUM(E13:E30)</f>
        <v>68946.33600000001</v>
      </c>
      <c r="F36" s="22">
        <f>F13+F14+F15+F16+F17+F18</f>
        <v>53570.21800000001</v>
      </c>
      <c r="G36" s="22">
        <f>SUM(G13:G30)</f>
        <v>72218.49600000001</v>
      </c>
      <c r="H36" s="23">
        <f>1.04993597951*C36</f>
        <v>9.186939820712501</v>
      </c>
      <c r="I36" s="6">
        <f>1.12035851472*C36</f>
        <v>9.8031370038</v>
      </c>
      <c r="J36" s="8">
        <f>J18</f>
        <v>641.6</v>
      </c>
      <c r="N36" s="7"/>
      <c r="Q36" s="10"/>
      <c r="R36" s="5">
        <f>SUM(R13:R30)</f>
        <v>8.75</v>
      </c>
      <c r="S36" s="5">
        <f>SUM(S13:S30)</f>
        <v>9.16</v>
      </c>
      <c r="T36" s="5"/>
      <c r="U36" s="5"/>
      <c r="V36" s="5">
        <f>SUM(V13:V30)</f>
        <v>33684</v>
      </c>
      <c r="W36" s="5">
        <f>SUM(W13:W30)</f>
        <v>35262.335999999996</v>
      </c>
      <c r="X36" s="5">
        <f>SUM(X13:X30)</f>
        <v>68946.336</v>
      </c>
    </row>
    <row r="37" spans="1:41" ht="19.5" customHeight="1">
      <c r="A37" s="18">
        <v>5</v>
      </c>
      <c r="B37" s="25" t="s">
        <v>22</v>
      </c>
      <c r="C37" s="57">
        <v>1.47</v>
      </c>
      <c r="D37" s="57">
        <v>1.58</v>
      </c>
      <c r="E37" s="60">
        <f>AL37*6*AM37</f>
        <v>11741.28</v>
      </c>
      <c r="F37" s="60">
        <f>E37</f>
        <v>11741.28</v>
      </c>
      <c r="G37" s="60">
        <f>AN37*6*AL37</f>
        <v>13204.128000000002</v>
      </c>
      <c r="H37" s="56" t="e">
        <f>#REF!</f>
        <v>#REF!</v>
      </c>
      <c r="I37" s="5">
        <f>C37+D37</f>
        <v>3.05</v>
      </c>
      <c r="J37" s="46">
        <v>3.43</v>
      </c>
      <c r="K37">
        <v>10</v>
      </c>
      <c r="L37">
        <v>2</v>
      </c>
      <c r="N37" s="7">
        <f>C37*J37*K37</f>
        <v>50.42100000000001</v>
      </c>
      <c r="O37" s="7" t="e">
        <f>#REF!*J37*L37</f>
        <v>#REF!</v>
      </c>
      <c r="P37" s="7" t="e">
        <f>SUM(N37:O37)</f>
        <v>#REF!</v>
      </c>
      <c r="Q37" s="9"/>
      <c r="R37" s="5">
        <v>1.47</v>
      </c>
      <c r="S37">
        <v>1.58</v>
      </c>
      <c r="T37">
        <v>6</v>
      </c>
      <c r="U37">
        <v>6</v>
      </c>
      <c r="V37">
        <f>R37*J37*T37</f>
        <v>30.2526</v>
      </c>
      <c r="W37">
        <f>S37*U37*J37</f>
        <v>32.516400000000004</v>
      </c>
      <c r="X37">
        <f>SUM(V37:W37)</f>
        <v>62.769000000000005</v>
      </c>
      <c r="AC37" t="e">
        <f>#REF!</f>
        <v>#REF!</v>
      </c>
      <c r="AD37" s="56" t="e">
        <f>#REF!</f>
        <v>#REF!</v>
      </c>
      <c r="AE37" s="56">
        <v>3.05</v>
      </c>
      <c r="AF37" t="e">
        <f>#REF!</f>
        <v>#REF!</v>
      </c>
      <c r="AG37">
        <v>3.05</v>
      </c>
      <c r="AH37">
        <v>3.43</v>
      </c>
      <c r="AI37">
        <v>3.43</v>
      </c>
      <c r="AK37" t="e">
        <f>#REF!</f>
        <v>#REF!</v>
      </c>
      <c r="AL37">
        <f>AL18</f>
        <v>641.6</v>
      </c>
      <c r="AM37">
        <v>3.05</v>
      </c>
      <c r="AN37">
        <v>3.43</v>
      </c>
      <c r="AO37">
        <v>3.05</v>
      </c>
    </row>
    <row r="38" spans="1:17" ht="18.75">
      <c r="A38" s="16"/>
      <c r="B38" s="26"/>
      <c r="C38" s="16"/>
      <c r="D38" s="16"/>
      <c r="E38" s="16"/>
      <c r="F38" s="16"/>
      <c r="G38" s="16"/>
      <c r="H38" s="16"/>
      <c r="Q38" s="10"/>
    </row>
    <row r="39" spans="1:17" ht="18.75">
      <c r="A39" s="90" t="s">
        <v>75</v>
      </c>
      <c r="B39" s="90"/>
      <c r="C39" s="110">
        <v>40072.16</v>
      </c>
      <c r="D39" s="110"/>
      <c r="E39" s="12" t="s">
        <v>13</v>
      </c>
      <c r="F39" s="16"/>
      <c r="G39" s="16"/>
      <c r="H39" s="16"/>
      <c r="Q39" s="10"/>
    </row>
    <row r="40" spans="1:17" ht="30.75" customHeight="1">
      <c r="A40" s="90" t="s">
        <v>76</v>
      </c>
      <c r="B40" s="90"/>
      <c r="C40" s="110">
        <v>63781.92</v>
      </c>
      <c r="D40" s="110"/>
      <c r="E40" s="12" t="s">
        <v>13</v>
      </c>
      <c r="F40" s="16"/>
      <c r="G40" s="16"/>
      <c r="H40" s="16"/>
      <c r="Q40" s="10"/>
    </row>
    <row r="41" spans="1:8" ht="18.75">
      <c r="A41" s="105" t="s">
        <v>12</v>
      </c>
      <c r="B41" s="105"/>
      <c r="C41" s="105"/>
      <c r="D41" s="105"/>
      <c r="E41" s="105"/>
      <c r="F41" s="105"/>
      <c r="G41" s="105"/>
      <c r="H41" s="16"/>
    </row>
    <row r="42" spans="1:8" ht="18.75" customHeight="1" hidden="1">
      <c r="A42" s="106" t="s">
        <v>29</v>
      </c>
      <c r="B42" s="106"/>
      <c r="C42" s="11" t="e">
        <f>C39-#REF!</f>
        <v>#REF!</v>
      </c>
      <c r="D42" s="16" t="s">
        <v>13</v>
      </c>
      <c r="E42" s="16"/>
      <c r="F42" s="16"/>
      <c r="G42" s="16"/>
      <c r="H42" s="16"/>
    </row>
    <row r="43" spans="1:8" ht="18.75" customHeight="1" hidden="1">
      <c r="A43" s="106" t="s">
        <v>31</v>
      </c>
      <c r="B43" s="106"/>
      <c r="C43" s="51">
        <f>E36-F36</f>
        <v>15376.118000000002</v>
      </c>
      <c r="D43" s="52" t="str">
        <f>D42</f>
        <v>рублей</v>
      </c>
      <c r="H43" s="3"/>
    </row>
    <row r="44" spans="1:8" ht="18.75">
      <c r="A44" s="4"/>
      <c r="B44" s="3"/>
      <c r="C44" s="3"/>
      <c r="D44" s="3"/>
      <c r="E44" s="3"/>
      <c r="F44" s="3"/>
      <c r="G44" s="3"/>
      <c r="H44" s="3"/>
    </row>
    <row r="45" spans="2:8" ht="12.75">
      <c r="B45" s="1"/>
      <c r="C45" s="1"/>
      <c r="D45" s="1"/>
      <c r="E45" s="1"/>
      <c r="F45" s="1"/>
      <c r="G45" s="1"/>
      <c r="H45" s="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43:B43"/>
    <mergeCell ref="J9:Q12"/>
    <mergeCell ref="A42:B42"/>
    <mergeCell ref="C40:D40"/>
    <mergeCell ref="R9:X12"/>
    <mergeCell ref="A41:G41"/>
    <mergeCell ref="C9:D10"/>
    <mergeCell ref="A39:B39"/>
    <mergeCell ref="A40:B40"/>
    <mergeCell ref="C39:D3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R73"/>
  <sheetViews>
    <sheetView view="pageBreakPreview" zoomScale="75" zoomScaleSheetLayoutView="75" zoomScalePageLayoutView="0" workbookViewId="0" topLeftCell="A25">
      <selection activeCell="AP25" sqref="AP1:AX16384"/>
    </sheetView>
  </sheetViews>
  <sheetFormatPr defaultColWidth="9.00390625" defaultRowHeight="12.75"/>
  <cols>
    <col min="1" max="1" width="8.25390625" style="0" bestFit="1" customWidth="1"/>
    <col min="2" max="2" width="60.125" style="0" customWidth="1"/>
    <col min="3" max="3" width="11.875" style="0" customWidth="1"/>
    <col min="4" max="4" width="10.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50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62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3328.9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44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AP13*6*AQ13</f>
        <v>42743.07600000001</v>
      </c>
      <c r="F13" s="22">
        <f>E13</f>
        <v>42743.07600000001</v>
      </c>
      <c r="G13" s="22">
        <f aca="true" t="shared" si="1" ref="G13:G18">AP13*12*AR13</f>
        <v>45139.884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3328.9</v>
      </c>
      <c r="K13">
        <v>6</v>
      </c>
      <c r="L13">
        <v>2</v>
      </c>
      <c r="M13">
        <v>4</v>
      </c>
      <c r="N13" s="7">
        <f aca="true" t="shared" si="4" ref="N13:N18">C13*J13*K13</f>
        <v>20972.07</v>
      </c>
      <c r="O13" s="7" t="e">
        <f>J13*#REF!*L13</f>
        <v>#REF!</v>
      </c>
      <c r="P13" s="7">
        <f aca="true" t="shared" si="5" ref="P13:P18">D13*J13*M13</f>
        <v>14514.004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20972.07</v>
      </c>
      <c r="W13">
        <f aca="true" t="shared" si="8" ref="W13:W18">U13*S13*J13</f>
        <v>21771.006000000005</v>
      </c>
      <c r="X13">
        <f aca="true" t="shared" si="9" ref="X13:X18">SUM(V13:W13)</f>
        <v>42743.076</v>
      </c>
      <c r="AP13" s="56">
        <f>C7</f>
        <v>3328.9</v>
      </c>
      <c r="AQ13" s="5">
        <f aca="true" t="shared" si="10" ref="AQ13:AQ18">C13+D13</f>
        <v>2.14</v>
      </c>
      <c r="AR13" s="46">
        <v>1.13</v>
      </c>
    </row>
    <row r="14" spans="1:44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54327.648</v>
      </c>
      <c r="F14" s="22">
        <f>E14</f>
        <v>54327.648</v>
      </c>
      <c r="G14" s="22">
        <f t="shared" si="1"/>
        <v>57922.86</v>
      </c>
      <c r="H14" s="23">
        <f t="shared" si="2"/>
        <v>1.3964148527483002</v>
      </c>
      <c r="I14" s="6">
        <f t="shared" si="3"/>
        <v>1.4900768245776</v>
      </c>
      <c r="J14" s="8">
        <f>J13</f>
        <v>3328.9</v>
      </c>
      <c r="K14">
        <v>6</v>
      </c>
      <c r="L14">
        <v>2</v>
      </c>
      <c r="M14">
        <v>4</v>
      </c>
      <c r="N14" s="7">
        <f t="shared" si="4"/>
        <v>26564.622000000003</v>
      </c>
      <c r="O14" s="7" t="e">
        <f>J14*#REF!*L14</f>
        <v>#REF!</v>
      </c>
      <c r="P14" s="7">
        <f t="shared" si="5"/>
        <v>18508.683999999997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26564.622000000003</v>
      </c>
      <c r="W14">
        <f t="shared" si="8"/>
        <v>27763.026</v>
      </c>
      <c r="X14">
        <f t="shared" si="9"/>
        <v>54327.648</v>
      </c>
      <c r="AP14">
        <f>AP13</f>
        <v>3328.9</v>
      </c>
      <c r="AQ14" s="5">
        <f t="shared" si="10"/>
        <v>2.7199999999999998</v>
      </c>
      <c r="AR14" s="46">
        <v>1.45</v>
      </c>
    </row>
    <row r="15" spans="1:44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5592.552000000001</v>
      </c>
      <c r="F15" s="22">
        <f>E15</f>
        <v>5592.552000000001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3328.9</v>
      </c>
      <c r="K15">
        <v>6</v>
      </c>
      <c r="L15">
        <v>2</v>
      </c>
      <c r="M15">
        <v>4</v>
      </c>
      <c r="N15" s="7">
        <f t="shared" si="4"/>
        <v>2596.542</v>
      </c>
      <c r="O15" s="7" t="e">
        <f>J15*#REF!*L15</f>
        <v>#REF!</v>
      </c>
      <c r="P15" s="7">
        <f t="shared" si="5"/>
        <v>1997.34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2596.542</v>
      </c>
      <c r="W15">
        <f t="shared" si="8"/>
        <v>0</v>
      </c>
      <c r="X15">
        <f t="shared" si="9"/>
        <v>2596.542</v>
      </c>
      <c r="AP15">
        <f>AP14</f>
        <v>3328.9</v>
      </c>
      <c r="AQ15" s="5">
        <f t="shared" si="10"/>
        <v>0.28</v>
      </c>
      <c r="AR15" s="46">
        <v>0</v>
      </c>
    </row>
    <row r="16" spans="1:44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32157.174</v>
      </c>
      <c r="F16" s="22">
        <f>E16</f>
        <v>32157.174</v>
      </c>
      <c r="G16" s="22">
        <f t="shared" si="1"/>
        <v>32756.376</v>
      </c>
      <c r="H16" s="23">
        <f t="shared" si="2"/>
        <v>0.8294494238129001</v>
      </c>
      <c r="I16" s="6">
        <f t="shared" si="3"/>
        <v>0.8850832266288</v>
      </c>
      <c r="J16" s="8">
        <f>J15</f>
        <v>3328.9</v>
      </c>
      <c r="K16">
        <v>6</v>
      </c>
      <c r="L16">
        <v>2</v>
      </c>
      <c r="M16">
        <v>4</v>
      </c>
      <c r="N16" s="7">
        <f t="shared" si="4"/>
        <v>15778.986</v>
      </c>
      <c r="O16" s="7" t="e">
        <f>J16*#REF!*L16</f>
        <v>#REF!</v>
      </c>
      <c r="P16" s="7">
        <f t="shared" si="5"/>
        <v>10918.792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15778.986</v>
      </c>
      <c r="W16">
        <f t="shared" si="8"/>
        <v>16378.188</v>
      </c>
      <c r="X16">
        <f t="shared" si="9"/>
        <v>32157.174</v>
      </c>
      <c r="AP16">
        <f>AP15</f>
        <v>3328.9</v>
      </c>
      <c r="AQ16" s="5">
        <f t="shared" si="10"/>
        <v>1.6099999999999999</v>
      </c>
      <c r="AR16" s="46">
        <v>0.82</v>
      </c>
    </row>
    <row r="17" spans="1:44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49534.03200000001</v>
      </c>
      <c r="F17" s="22">
        <f>E17</f>
        <v>49534.03200000001</v>
      </c>
      <c r="G17" s="22">
        <f t="shared" si="1"/>
        <v>49534.03200000001</v>
      </c>
      <c r="H17" s="23">
        <f t="shared" si="2"/>
        <v>1.3019206145924</v>
      </c>
      <c r="I17" s="6">
        <f t="shared" si="3"/>
        <v>1.3892445582528</v>
      </c>
      <c r="J17" s="8">
        <f>J16</f>
        <v>3328.9</v>
      </c>
      <c r="K17">
        <v>6</v>
      </c>
      <c r="L17">
        <v>2</v>
      </c>
      <c r="M17">
        <v>4</v>
      </c>
      <c r="N17" s="7">
        <f t="shared" si="4"/>
        <v>24767.016000000003</v>
      </c>
      <c r="O17" s="7" t="e">
        <f>J17*#REF!*L17</f>
        <v>#REF!</v>
      </c>
      <c r="P17" s="7">
        <f t="shared" si="5"/>
        <v>16511.344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24767.016000000003</v>
      </c>
      <c r="W17">
        <f t="shared" si="8"/>
        <v>24767.016</v>
      </c>
      <c r="X17">
        <f t="shared" si="9"/>
        <v>49534.03200000001</v>
      </c>
      <c r="AP17">
        <f>AP16</f>
        <v>3328.9</v>
      </c>
      <c r="AQ17" s="5">
        <f t="shared" si="10"/>
        <v>2.48</v>
      </c>
      <c r="AR17" s="46">
        <v>1.24</v>
      </c>
    </row>
    <row r="18" spans="1:44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173369.112</v>
      </c>
      <c r="F18" s="60">
        <f>F20+F21+F22+F24+F26+F28+F29+F30+F32+F34+F35+F36+F38+F55+F56+F57+F59+F60+F61+F63</f>
        <v>264230.16</v>
      </c>
      <c r="G18" s="22">
        <f t="shared" si="1"/>
        <v>189347.83200000002</v>
      </c>
      <c r="H18" s="23">
        <f t="shared" si="2"/>
        <v>4.4202304737371</v>
      </c>
      <c r="I18" s="6">
        <f t="shared" si="3"/>
        <v>4.7167093469712</v>
      </c>
      <c r="J18" s="8">
        <f>J17</f>
        <v>3328.9</v>
      </c>
      <c r="K18">
        <v>6</v>
      </c>
      <c r="L18">
        <v>2</v>
      </c>
      <c r="M18">
        <v>4</v>
      </c>
      <c r="N18" s="7">
        <f t="shared" si="4"/>
        <v>84088.014</v>
      </c>
      <c r="O18" s="7" t="e">
        <f>J18*#REF!*L18</f>
        <v>#REF!</v>
      </c>
      <c r="P18" s="7">
        <f t="shared" si="5"/>
        <v>59520.73200000001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84088.014</v>
      </c>
      <c r="W18">
        <f t="shared" si="8"/>
        <v>92277.108</v>
      </c>
      <c r="X18">
        <f t="shared" si="9"/>
        <v>176365.12199999997</v>
      </c>
      <c r="AP18">
        <f>AP17</f>
        <v>3328.9</v>
      </c>
      <c r="AQ18" s="5">
        <f t="shared" si="10"/>
        <v>8.68</v>
      </c>
      <c r="AR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16.5" customHeight="1">
      <c r="A20" s="21"/>
      <c r="B20" s="20" t="s">
        <v>223</v>
      </c>
      <c r="C20" s="22"/>
      <c r="D20" s="22"/>
      <c r="E20" s="22"/>
      <c r="F20" s="60">
        <v>881.6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37.5">
      <c r="A21" s="21"/>
      <c r="B21" s="20" t="s">
        <v>224</v>
      </c>
      <c r="C21" s="22"/>
      <c r="D21" s="22"/>
      <c r="E21" s="22"/>
      <c r="F21" s="60">
        <v>4984.8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225</v>
      </c>
      <c r="C22" s="22"/>
      <c r="D22" s="22"/>
      <c r="E22" s="22"/>
      <c r="F22" s="60">
        <v>95.95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4" t="s">
        <v>84</v>
      </c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37.5">
      <c r="A24" s="21"/>
      <c r="B24" s="20" t="s">
        <v>226</v>
      </c>
      <c r="C24" s="22"/>
      <c r="D24" s="22"/>
      <c r="E24" s="22"/>
      <c r="F24" s="60">
        <v>593.39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44" t="s">
        <v>86</v>
      </c>
      <c r="C25" s="22"/>
      <c r="D25" s="22"/>
      <c r="E25" s="22"/>
      <c r="F25" s="60"/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43.5" customHeight="1">
      <c r="A26" s="21"/>
      <c r="B26" s="20" t="s">
        <v>227</v>
      </c>
      <c r="C26" s="22"/>
      <c r="D26" s="22"/>
      <c r="E26" s="22"/>
      <c r="F26" s="60">
        <v>18008.01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44" t="s">
        <v>89</v>
      </c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24" ht="17.25" customHeight="1">
      <c r="A28" s="19"/>
      <c r="B28" s="24" t="s">
        <v>228</v>
      </c>
      <c r="C28" s="22"/>
      <c r="D28" s="22"/>
      <c r="E28" s="22"/>
      <c r="F28" s="60">
        <v>1676</v>
      </c>
      <c r="G28" s="30"/>
      <c r="H28" s="23"/>
      <c r="I28" s="6"/>
      <c r="J28" s="8"/>
      <c r="K28">
        <v>6</v>
      </c>
      <c r="L28">
        <v>2</v>
      </c>
      <c r="M28">
        <v>4</v>
      </c>
      <c r="N28" s="7">
        <f>C28*J28*K28</f>
        <v>0</v>
      </c>
      <c r="O28" s="7" t="e">
        <f>J28*#REF!*L28</f>
        <v>#REF!</v>
      </c>
      <c r="P28" s="7">
        <f>D28*J28*M28</f>
        <v>0</v>
      </c>
      <c r="Q28" s="10"/>
      <c r="R28" s="5"/>
      <c r="V28">
        <f>J28*R28*U28</f>
        <v>0</v>
      </c>
      <c r="W28">
        <f>U28*S28*J28</f>
        <v>0</v>
      </c>
      <c r="X28">
        <f>SUM(V28:W28)</f>
        <v>0</v>
      </c>
    </row>
    <row r="29" spans="1:24" ht="18.75">
      <c r="A29" s="21"/>
      <c r="B29" s="24" t="s">
        <v>229</v>
      </c>
      <c r="C29" s="22"/>
      <c r="D29" s="22"/>
      <c r="E29" s="22"/>
      <c r="F29" s="60">
        <v>142.1</v>
      </c>
      <c r="G29" s="30"/>
      <c r="H29" s="23"/>
      <c r="I29" s="6"/>
      <c r="J29" s="8"/>
      <c r="K29">
        <v>6</v>
      </c>
      <c r="L29">
        <v>2</v>
      </c>
      <c r="M29">
        <v>4</v>
      </c>
      <c r="N29" s="7">
        <f>C29*J29*K29</f>
        <v>0</v>
      </c>
      <c r="O29" s="7" t="e">
        <f>J29*#REF!*L29</f>
        <v>#REF!</v>
      </c>
      <c r="P29" s="7">
        <f>D29*J29*M29</f>
        <v>0</v>
      </c>
      <c r="Q29" s="10"/>
      <c r="R29" s="5"/>
      <c r="V29">
        <f>J29*R29*U29</f>
        <v>0</v>
      </c>
      <c r="W29">
        <f>U29*S29*J29</f>
        <v>0</v>
      </c>
      <c r="X29">
        <f>SUM(V29:W29)</f>
        <v>0</v>
      </c>
    </row>
    <row r="30" spans="1:24" ht="18.75">
      <c r="A30" s="21"/>
      <c r="B30" s="20" t="s">
        <v>230</v>
      </c>
      <c r="C30" s="22"/>
      <c r="D30" s="22"/>
      <c r="E30" s="22"/>
      <c r="F30" s="60">
        <v>1610.63</v>
      </c>
      <c r="G30" s="30"/>
      <c r="H30" s="23"/>
      <c r="I30" s="6"/>
      <c r="J30" s="8"/>
      <c r="K30">
        <v>6</v>
      </c>
      <c r="L30">
        <v>2</v>
      </c>
      <c r="M30">
        <v>4</v>
      </c>
      <c r="N30" s="7">
        <f>C30*J30*K30</f>
        <v>0</v>
      </c>
      <c r="O30" s="7" t="e">
        <f>J30*#REF!*L30</f>
        <v>#REF!</v>
      </c>
      <c r="P30" s="7">
        <f>D30*J30*M30</f>
        <v>0</v>
      </c>
      <c r="Q30" s="10"/>
      <c r="R30" s="5"/>
      <c r="V30">
        <f>J30*R30*U30</f>
        <v>0</v>
      </c>
      <c r="W30">
        <f>U30*S30*J30</f>
        <v>0</v>
      </c>
      <c r="X30">
        <f>SUM(V30:W30)</f>
        <v>0</v>
      </c>
    </row>
    <row r="31" spans="1:18" ht="18.75">
      <c r="A31" s="21"/>
      <c r="B31" s="44" t="s">
        <v>104</v>
      </c>
      <c r="C31" s="22"/>
      <c r="D31" s="22"/>
      <c r="E31" s="22"/>
      <c r="F31" s="60"/>
      <c r="G31" s="30"/>
      <c r="H31" s="23"/>
      <c r="I31" s="6"/>
      <c r="J31" s="8"/>
      <c r="N31" s="7"/>
      <c r="O31" s="7"/>
      <c r="P31" s="7"/>
      <c r="Q31" s="10"/>
      <c r="R31" s="5"/>
    </row>
    <row r="32" spans="1:18" ht="18.75">
      <c r="A32" s="21"/>
      <c r="B32" s="20" t="s">
        <v>231</v>
      </c>
      <c r="C32" s="22"/>
      <c r="D32" s="22"/>
      <c r="E32" s="22"/>
      <c r="F32" s="60">
        <v>1718</v>
      </c>
      <c r="G32" s="30"/>
      <c r="H32" s="23"/>
      <c r="I32" s="6"/>
      <c r="J32" s="8"/>
      <c r="N32" s="7"/>
      <c r="O32" s="7"/>
      <c r="P32" s="7"/>
      <c r="Q32" s="10"/>
      <c r="R32" s="5"/>
    </row>
    <row r="33" spans="1:18" ht="18.75">
      <c r="A33" s="21"/>
      <c r="B33" s="44" t="s">
        <v>105</v>
      </c>
      <c r="C33" s="22"/>
      <c r="D33" s="22"/>
      <c r="E33" s="22"/>
      <c r="F33" s="60"/>
      <c r="G33" s="30"/>
      <c r="H33" s="23"/>
      <c r="I33" s="6"/>
      <c r="J33" s="8"/>
      <c r="N33" s="7"/>
      <c r="O33" s="7"/>
      <c r="P33" s="7"/>
      <c r="Q33" s="10"/>
      <c r="R33" s="5"/>
    </row>
    <row r="34" spans="1:18" ht="18.75">
      <c r="A34" s="21"/>
      <c r="B34" s="20" t="s">
        <v>232</v>
      </c>
      <c r="C34" s="22"/>
      <c r="D34" s="22"/>
      <c r="E34" s="22"/>
      <c r="F34" s="60">
        <v>1500</v>
      </c>
      <c r="G34" s="30"/>
      <c r="H34" s="23"/>
      <c r="I34" s="6"/>
      <c r="J34" s="8"/>
      <c r="N34" s="7"/>
      <c r="O34" s="7"/>
      <c r="P34" s="7"/>
      <c r="Q34" s="10"/>
      <c r="R34" s="5"/>
    </row>
    <row r="35" spans="1:18" ht="18.75">
      <c r="A35" s="21"/>
      <c r="B35" s="20" t="s">
        <v>233</v>
      </c>
      <c r="C35" s="22"/>
      <c r="D35" s="22"/>
      <c r="E35" s="22"/>
      <c r="F35" s="60">
        <v>926</v>
      </c>
      <c r="G35" s="30"/>
      <c r="H35" s="23"/>
      <c r="I35" s="6"/>
      <c r="J35" s="8"/>
      <c r="N35" s="7"/>
      <c r="O35" s="7"/>
      <c r="P35" s="7"/>
      <c r="Q35" s="10"/>
      <c r="R35" s="5"/>
    </row>
    <row r="36" spans="1:18" ht="37.5">
      <c r="A36" s="21"/>
      <c r="B36" s="20" t="s">
        <v>234</v>
      </c>
      <c r="C36" s="22"/>
      <c r="D36" s="22"/>
      <c r="E36" s="22"/>
      <c r="F36" s="60">
        <v>5501.78</v>
      </c>
      <c r="G36" s="30"/>
      <c r="H36" s="23"/>
      <c r="I36" s="6"/>
      <c r="J36" s="8"/>
      <c r="N36" s="7"/>
      <c r="O36" s="7"/>
      <c r="P36" s="7"/>
      <c r="Q36" s="10"/>
      <c r="R36" s="5"/>
    </row>
    <row r="37" spans="1:18" ht="18.75">
      <c r="A37" s="21"/>
      <c r="B37" s="44" t="s">
        <v>107</v>
      </c>
      <c r="C37" s="22"/>
      <c r="D37" s="22"/>
      <c r="E37" s="22"/>
      <c r="F37" s="60"/>
      <c r="G37" s="30"/>
      <c r="H37" s="23"/>
      <c r="I37" s="6"/>
      <c r="J37" s="8"/>
      <c r="N37" s="7"/>
      <c r="O37" s="7"/>
      <c r="P37" s="7"/>
      <c r="Q37" s="10"/>
      <c r="R37" s="5"/>
    </row>
    <row r="38" spans="1:18" ht="18.75">
      <c r="A38" s="21"/>
      <c r="B38" s="20" t="s">
        <v>235</v>
      </c>
      <c r="C38" s="22"/>
      <c r="D38" s="22"/>
      <c r="E38" s="22"/>
      <c r="F38" s="60">
        <v>3006</v>
      </c>
      <c r="G38" s="30"/>
      <c r="H38" s="23"/>
      <c r="I38" s="6"/>
      <c r="J38" s="8"/>
      <c r="N38" s="7"/>
      <c r="O38" s="7"/>
      <c r="P38" s="7"/>
      <c r="Q38" s="10"/>
      <c r="R38" s="5"/>
    </row>
    <row r="39" spans="1:18" ht="18.75" customHeight="1" hidden="1">
      <c r="A39" s="21"/>
      <c r="B39" s="20"/>
      <c r="C39" s="22"/>
      <c r="D39" s="22"/>
      <c r="E39" s="22"/>
      <c r="F39" s="60">
        <v>3006</v>
      </c>
      <c r="G39" s="30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21"/>
      <c r="B40" s="20"/>
      <c r="C40" s="22"/>
      <c r="D40" s="22"/>
      <c r="E40" s="22"/>
      <c r="F40" s="60">
        <v>3006</v>
      </c>
      <c r="G40" s="30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21"/>
      <c r="B41" s="20"/>
      <c r="C41" s="22"/>
      <c r="D41" s="22"/>
      <c r="E41" s="22"/>
      <c r="F41" s="60">
        <v>3006</v>
      </c>
      <c r="G41" s="30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21"/>
      <c r="B42" s="20"/>
      <c r="C42" s="22"/>
      <c r="D42" s="22"/>
      <c r="E42" s="22"/>
      <c r="F42" s="60">
        <v>3006</v>
      </c>
      <c r="G42" s="30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21"/>
      <c r="B43" s="20"/>
      <c r="C43" s="22"/>
      <c r="D43" s="22"/>
      <c r="E43" s="22"/>
      <c r="F43" s="60">
        <v>3006</v>
      </c>
      <c r="G43" s="30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21"/>
      <c r="B44" s="20"/>
      <c r="C44" s="22"/>
      <c r="D44" s="22"/>
      <c r="E44" s="22"/>
      <c r="F44" s="60">
        <v>3006</v>
      </c>
      <c r="G44" s="30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21"/>
      <c r="B45" s="20"/>
      <c r="C45" s="22"/>
      <c r="D45" s="22"/>
      <c r="E45" s="22"/>
      <c r="F45" s="60">
        <v>3006</v>
      </c>
      <c r="G45" s="30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21"/>
      <c r="B46" s="20"/>
      <c r="C46" s="22"/>
      <c r="D46" s="22"/>
      <c r="E46" s="22"/>
      <c r="F46" s="60">
        <v>3006</v>
      </c>
      <c r="G46" s="30"/>
      <c r="H46" s="23"/>
      <c r="I46" s="6"/>
      <c r="J46" s="8"/>
      <c r="N46" s="7"/>
      <c r="O46" s="7"/>
      <c r="P46" s="7"/>
      <c r="Q46" s="10"/>
      <c r="R46" s="5"/>
    </row>
    <row r="47" spans="1:18" ht="18.75" hidden="1">
      <c r="A47" s="21"/>
      <c r="B47" s="20"/>
      <c r="C47" s="22"/>
      <c r="D47" s="22"/>
      <c r="E47" s="22"/>
      <c r="F47" s="60">
        <v>3006</v>
      </c>
      <c r="G47" s="30"/>
      <c r="H47" s="23"/>
      <c r="I47" s="6"/>
      <c r="J47" s="8"/>
      <c r="N47" s="7"/>
      <c r="O47" s="7"/>
      <c r="P47" s="7"/>
      <c r="Q47" s="10"/>
      <c r="R47" s="5"/>
    </row>
    <row r="48" spans="1:18" ht="18.75" hidden="1">
      <c r="A48" s="21"/>
      <c r="B48" s="20"/>
      <c r="C48" s="22"/>
      <c r="D48" s="22"/>
      <c r="E48" s="22"/>
      <c r="F48" s="60">
        <v>3006</v>
      </c>
      <c r="G48" s="30"/>
      <c r="H48" s="23"/>
      <c r="I48" s="6"/>
      <c r="J48" s="8"/>
      <c r="N48" s="7"/>
      <c r="O48" s="7"/>
      <c r="P48" s="7"/>
      <c r="Q48" s="10"/>
      <c r="R48" s="5"/>
    </row>
    <row r="49" spans="1:18" ht="18.75" hidden="1">
      <c r="A49" s="21"/>
      <c r="B49" s="20"/>
      <c r="C49" s="22"/>
      <c r="D49" s="22"/>
      <c r="E49" s="22"/>
      <c r="F49" s="60">
        <v>3006</v>
      </c>
      <c r="G49" s="30"/>
      <c r="H49" s="23"/>
      <c r="I49" s="6"/>
      <c r="J49" s="8"/>
      <c r="N49" s="7"/>
      <c r="O49" s="7"/>
      <c r="P49" s="7"/>
      <c r="Q49" s="10"/>
      <c r="R49" s="5"/>
    </row>
    <row r="50" spans="1:18" ht="18.75" hidden="1">
      <c r="A50" s="21"/>
      <c r="B50" s="20"/>
      <c r="C50" s="22"/>
      <c r="D50" s="22"/>
      <c r="E50" s="22"/>
      <c r="F50" s="60">
        <v>3006</v>
      </c>
      <c r="G50" s="30"/>
      <c r="H50" s="23"/>
      <c r="I50" s="6"/>
      <c r="J50" s="8"/>
      <c r="N50" s="7"/>
      <c r="O50" s="7"/>
      <c r="P50" s="7"/>
      <c r="Q50" s="10"/>
      <c r="R50" s="5"/>
    </row>
    <row r="51" spans="1:18" ht="18.75" hidden="1">
      <c r="A51" s="21"/>
      <c r="B51" s="20"/>
      <c r="C51" s="22"/>
      <c r="D51" s="22"/>
      <c r="E51" s="22"/>
      <c r="F51" s="60">
        <v>3006</v>
      </c>
      <c r="G51" s="30"/>
      <c r="H51" s="23"/>
      <c r="I51" s="6"/>
      <c r="J51" s="8"/>
      <c r="N51" s="7"/>
      <c r="O51" s="7"/>
      <c r="P51" s="7"/>
      <c r="Q51" s="10"/>
      <c r="R51" s="5"/>
    </row>
    <row r="52" spans="1:18" ht="18.75" hidden="1">
      <c r="A52" s="21"/>
      <c r="B52" s="20"/>
      <c r="C52" s="22"/>
      <c r="D52" s="22"/>
      <c r="E52" s="22"/>
      <c r="F52" s="60">
        <v>3006</v>
      </c>
      <c r="G52" s="30"/>
      <c r="H52" s="23"/>
      <c r="I52" s="6"/>
      <c r="J52" s="8"/>
      <c r="N52" s="7"/>
      <c r="O52" s="7"/>
      <c r="P52" s="7"/>
      <c r="Q52" s="10"/>
      <c r="R52" s="5"/>
    </row>
    <row r="53" spans="1:18" ht="18.75" hidden="1">
      <c r="A53" s="21"/>
      <c r="B53" s="20"/>
      <c r="C53" s="22"/>
      <c r="D53" s="22"/>
      <c r="E53" s="22"/>
      <c r="F53" s="60">
        <v>3006</v>
      </c>
      <c r="G53" s="30"/>
      <c r="H53" s="23"/>
      <c r="I53" s="6"/>
      <c r="J53" s="8"/>
      <c r="N53" s="7"/>
      <c r="O53" s="7"/>
      <c r="P53" s="7"/>
      <c r="Q53" s="10"/>
      <c r="R53" s="5"/>
    </row>
    <row r="54" spans="1:18" ht="18.75" customHeight="1" hidden="1">
      <c r="A54" s="21"/>
      <c r="B54" s="20"/>
      <c r="C54" s="22"/>
      <c r="D54" s="22"/>
      <c r="E54" s="22"/>
      <c r="F54" s="60">
        <v>3006</v>
      </c>
      <c r="G54" s="30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21"/>
      <c r="B55" s="20" t="s">
        <v>236</v>
      </c>
      <c r="C55" s="22"/>
      <c r="D55" s="22"/>
      <c r="E55" s="22"/>
      <c r="F55" s="60">
        <v>1126.88</v>
      </c>
      <c r="G55" s="30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21"/>
      <c r="B56" s="20" t="s">
        <v>237</v>
      </c>
      <c r="C56" s="22"/>
      <c r="D56" s="22"/>
      <c r="E56" s="22"/>
      <c r="F56" s="60">
        <v>2964.24</v>
      </c>
      <c r="G56" s="30"/>
      <c r="H56" s="23"/>
      <c r="I56" s="6"/>
      <c r="J56" s="8"/>
      <c r="N56" s="7"/>
      <c r="O56" s="7"/>
      <c r="P56" s="7"/>
      <c r="Q56" s="10"/>
      <c r="R56" s="5"/>
    </row>
    <row r="57" spans="1:18" ht="18.75" customHeight="1">
      <c r="A57" s="21"/>
      <c r="B57" s="20" t="s">
        <v>238</v>
      </c>
      <c r="C57" s="22"/>
      <c r="D57" s="22"/>
      <c r="E57" s="22"/>
      <c r="F57" s="60">
        <v>8672</v>
      </c>
      <c r="G57" s="30"/>
      <c r="H57" s="23"/>
      <c r="I57" s="6"/>
      <c r="J57" s="8"/>
      <c r="N57" s="7"/>
      <c r="O57" s="7"/>
      <c r="P57" s="7"/>
      <c r="Q57" s="10"/>
      <c r="R57" s="5"/>
    </row>
    <row r="58" spans="1:18" ht="18.75" customHeight="1">
      <c r="A58" s="21"/>
      <c r="B58" s="44" t="s">
        <v>110</v>
      </c>
      <c r="C58" s="22"/>
      <c r="D58" s="22"/>
      <c r="E58" s="22"/>
      <c r="F58" s="60"/>
      <c r="G58" s="30"/>
      <c r="H58" s="23"/>
      <c r="I58" s="6"/>
      <c r="J58" s="8"/>
      <c r="N58" s="7"/>
      <c r="O58" s="7"/>
      <c r="P58" s="7"/>
      <c r="Q58" s="10"/>
      <c r="R58" s="5"/>
    </row>
    <row r="59" spans="1:18" ht="16.5" customHeight="1">
      <c r="A59" s="21"/>
      <c r="B59" s="20" t="s">
        <v>240</v>
      </c>
      <c r="C59" s="22"/>
      <c r="D59" s="22"/>
      <c r="E59" s="22"/>
      <c r="F59" s="60">
        <v>4378.54</v>
      </c>
      <c r="G59" s="30"/>
      <c r="H59" s="23"/>
      <c r="I59" s="6"/>
      <c r="J59" s="8"/>
      <c r="N59" s="7"/>
      <c r="O59" s="7"/>
      <c r="P59" s="7"/>
      <c r="Q59" s="10"/>
      <c r="R59" s="5"/>
    </row>
    <row r="60" spans="1:18" ht="18.75" customHeight="1">
      <c r="A60" s="21"/>
      <c r="B60" s="20" t="s">
        <v>241</v>
      </c>
      <c r="C60" s="22"/>
      <c r="D60" s="22"/>
      <c r="E60" s="22"/>
      <c r="F60" s="60">
        <v>271.16</v>
      </c>
      <c r="G60" s="30"/>
      <c r="H60" s="23"/>
      <c r="I60" s="6"/>
      <c r="J60" s="8"/>
      <c r="N60" s="7"/>
      <c r="O60" s="7"/>
      <c r="P60" s="7"/>
      <c r="Q60" s="10"/>
      <c r="R60" s="5"/>
    </row>
    <row r="61" spans="1:18" ht="18.75" customHeight="1">
      <c r="A61" s="21"/>
      <c r="B61" s="20" t="s">
        <v>242</v>
      </c>
      <c r="C61" s="22"/>
      <c r="D61" s="22"/>
      <c r="E61" s="22"/>
      <c r="F61" s="60">
        <v>204719.4</v>
      </c>
      <c r="G61" s="30"/>
      <c r="H61" s="23"/>
      <c r="I61" s="6"/>
      <c r="J61" s="8"/>
      <c r="N61" s="7"/>
      <c r="O61" s="7"/>
      <c r="P61" s="7"/>
      <c r="Q61" s="10"/>
      <c r="R61" s="5"/>
    </row>
    <row r="62" spans="1:18" ht="18.75" customHeight="1">
      <c r="A62" s="21"/>
      <c r="B62" s="44" t="s">
        <v>112</v>
      </c>
      <c r="C62" s="22"/>
      <c r="D62" s="22"/>
      <c r="E62" s="22"/>
      <c r="F62" s="60"/>
      <c r="G62" s="30"/>
      <c r="H62" s="23"/>
      <c r="I62" s="6"/>
      <c r="J62" s="8"/>
      <c r="N62" s="7"/>
      <c r="O62" s="7"/>
      <c r="P62" s="7"/>
      <c r="Q62" s="10"/>
      <c r="R62" s="5"/>
    </row>
    <row r="63" spans="1:18" ht="18.75" customHeight="1">
      <c r="A63" s="21"/>
      <c r="B63" s="20" t="s">
        <v>124</v>
      </c>
      <c r="C63" s="22"/>
      <c r="D63" s="22"/>
      <c r="E63" s="22"/>
      <c r="F63" s="60">
        <v>1453.68</v>
      </c>
      <c r="G63" s="30"/>
      <c r="H63" s="23"/>
      <c r="I63" s="6"/>
      <c r="J63" s="8"/>
      <c r="N63" s="7"/>
      <c r="O63" s="7"/>
      <c r="P63" s="7"/>
      <c r="Q63" s="10"/>
      <c r="R63" s="5"/>
    </row>
    <row r="64" spans="1:24" ht="18.75">
      <c r="A64" s="18"/>
      <c r="B64" s="20" t="s">
        <v>11</v>
      </c>
      <c r="C64" s="19">
        <f>SUM(C13:C30)</f>
        <v>8.75</v>
      </c>
      <c r="D64" s="22">
        <f>I64</f>
        <v>9.8031370038</v>
      </c>
      <c r="E64" s="22">
        <f>SUM(E13:E40)</f>
        <v>357723.59400000004</v>
      </c>
      <c r="F64" s="60">
        <f>F13+F14+F15+F16+F17+F18</f>
        <v>448584.642</v>
      </c>
      <c r="G64" s="22">
        <f>G13+G14+G15+G16+G17+G18</f>
        <v>374700.98400000005</v>
      </c>
      <c r="H64" s="23">
        <f>1.04993597951*C64</f>
        <v>9.186939820712501</v>
      </c>
      <c r="I64" s="6">
        <f>1.12035851472*C64</f>
        <v>9.8031370038</v>
      </c>
      <c r="J64" s="8">
        <f>J18</f>
        <v>3328.9</v>
      </c>
      <c r="N64" s="7"/>
      <c r="Q64" s="10"/>
      <c r="R64" s="5">
        <f>SUM(R13:R30)</f>
        <v>8.75</v>
      </c>
      <c r="S64" s="5">
        <f>SUM(S13:S30)</f>
        <v>9.16</v>
      </c>
      <c r="T64" s="5"/>
      <c r="U64" s="5"/>
      <c r="V64" s="5">
        <f>SUM(V13:V30)</f>
        <v>174767.25</v>
      </c>
      <c r="W64" s="5">
        <f>SUM(W13:W30)</f>
        <v>182956.34399999998</v>
      </c>
      <c r="X64" s="5">
        <f>SUM(X13:X30)</f>
        <v>357723.594</v>
      </c>
    </row>
    <row r="65" spans="1:44" ht="19.5" customHeight="1">
      <c r="A65" s="18">
        <v>5</v>
      </c>
      <c r="B65" s="25" t="s">
        <v>22</v>
      </c>
      <c r="C65" s="57">
        <v>1.47</v>
      </c>
      <c r="D65" s="57">
        <v>1.58</v>
      </c>
      <c r="E65" s="60">
        <f>AP65*AQ65*6</f>
        <v>60918.87</v>
      </c>
      <c r="F65" s="60">
        <f>E65</f>
        <v>60918.87</v>
      </c>
      <c r="G65" s="60">
        <f>AR65*6*AP65</f>
        <v>68508.762</v>
      </c>
      <c r="H65" s="56" t="e">
        <f>#REF!</f>
        <v>#REF!</v>
      </c>
      <c r="I65" s="5">
        <f>C65+D65</f>
        <v>3.05</v>
      </c>
      <c r="J65" s="46">
        <v>3.43</v>
      </c>
      <c r="K65">
        <v>10</v>
      </c>
      <c r="L65">
        <v>2</v>
      </c>
      <c r="N65" s="7">
        <f>C65*J65*K65</f>
        <v>50.42100000000001</v>
      </c>
      <c r="O65" s="7" t="e">
        <f>#REF!*J65*L65</f>
        <v>#REF!</v>
      </c>
      <c r="P65" s="7" t="e">
        <f>SUM(N65:O65)</f>
        <v>#REF!</v>
      </c>
      <c r="Q65" s="9"/>
      <c r="R65" s="5">
        <v>1.47</v>
      </c>
      <c r="S65">
        <v>1.58</v>
      </c>
      <c r="T65">
        <v>6</v>
      </c>
      <c r="U65">
        <v>6</v>
      </c>
      <c r="V65">
        <f>R65*J65*T65</f>
        <v>30.2526</v>
      </c>
      <c r="W65">
        <f>S65*U65*J65</f>
        <v>32.516400000000004</v>
      </c>
      <c r="X65">
        <f>SUM(V65:W65)</f>
        <v>62.769000000000005</v>
      </c>
      <c r="AC65" t="e">
        <f>#REF!</f>
        <v>#REF!</v>
      </c>
      <c r="AD65" s="56" t="e">
        <f>#REF!</f>
        <v>#REF!</v>
      </c>
      <c r="AE65" s="56">
        <v>3.05</v>
      </c>
      <c r="AF65" t="e">
        <f>#REF!</f>
        <v>#REF!</v>
      </c>
      <c r="AG65">
        <v>3.05</v>
      </c>
      <c r="AH65">
        <v>3.43</v>
      </c>
      <c r="AI65">
        <v>3.43</v>
      </c>
      <c r="AK65" t="e">
        <f>#REF!</f>
        <v>#REF!</v>
      </c>
      <c r="AL65">
        <f>AL46</f>
        <v>0</v>
      </c>
      <c r="AM65">
        <v>3.05</v>
      </c>
      <c r="AN65">
        <v>3.43</v>
      </c>
      <c r="AP65" s="56">
        <f>AP13</f>
        <v>3328.9</v>
      </c>
      <c r="AQ65">
        <v>3.05</v>
      </c>
      <c r="AR65">
        <v>3.43</v>
      </c>
    </row>
    <row r="66" spans="1:17" ht="18.75">
      <c r="A66" s="16"/>
      <c r="B66" s="26"/>
      <c r="C66" s="16"/>
      <c r="D66" s="16"/>
      <c r="E66" s="16"/>
      <c r="F66" s="16"/>
      <c r="G66" s="16"/>
      <c r="H66" s="16"/>
      <c r="Q66" s="10"/>
    </row>
    <row r="67" spans="1:17" ht="18.75">
      <c r="A67" s="90" t="s">
        <v>75</v>
      </c>
      <c r="B67" s="90"/>
      <c r="C67" s="110">
        <v>460550.8</v>
      </c>
      <c r="D67" s="110"/>
      <c r="E67" s="12" t="s">
        <v>13</v>
      </c>
      <c r="F67" s="16"/>
      <c r="G67" s="16"/>
      <c r="H67" s="16"/>
      <c r="Q67" s="10"/>
    </row>
    <row r="68" spans="1:17" ht="30.75" customHeight="1">
      <c r="A68" s="90" t="s">
        <v>76</v>
      </c>
      <c r="B68" s="90"/>
      <c r="C68" s="110">
        <v>372267.63</v>
      </c>
      <c r="D68" s="110"/>
      <c r="E68" s="12" t="s">
        <v>13</v>
      </c>
      <c r="F68" s="16"/>
      <c r="G68" s="16"/>
      <c r="H68" s="16"/>
      <c r="Q68" s="10"/>
    </row>
    <row r="69" spans="1:8" ht="18.75">
      <c r="A69" s="105" t="s">
        <v>12</v>
      </c>
      <c r="B69" s="105"/>
      <c r="C69" s="105"/>
      <c r="D69" s="105"/>
      <c r="E69" s="105"/>
      <c r="F69" s="105"/>
      <c r="G69" s="105"/>
      <c r="H69" s="16"/>
    </row>
    <row r="70" spans="1:8" ht="18.75" customHeight="1" hidden="1">
      <c r="A70" s="106" t="s">
        <v>29</v>
      </c>
      <c r="B70" s="106"/>
      <c r="C70" s="11" t="e">
        <f>C67-#REF!</f>
        <v>#REF!</v>
      </c>
      <c r="D70" s="16" t="s">
        <v>13</v>
      </c>
      <c r="E70" s="16"/>
      <c r="F70" s="16"/>
      <c r="G70" s="16"/>
      <c r="H70" s="16"/>
    </row>
    <row r="71" spans="1:8" ht="18.75" customHeight="1" hidden="1">
      <c r="A71" s="106" t="s">
        <v>31</v>
      </c>
      <c r="B71" s="106"/>
      <c r="C71" s="51">
        <f>E64-F64</f>
        <v>-90861.04799999995</v>
      </c>
      <c r="D71" s="52" t="str">
        <f>D70</f>
        <v>рублей</v>
      </c>
      <c r="H71" s="3"/>
    </row>
    <row r="72" spans="1:8" ht="18.75">
      <c r="A72" s="4"/>
      <c r="B72" s="3"/>
      <c r="C72" s="3"/>
      <c r="D72" s="3"/>
      <c r="E72" s="3"/>
      <c r="F72" s="3"/>
      <c r="G72" s="3"/>
      <c r="H72" s="3"/>
    </row>
    <row r="73" spans="2:8" ht="12.75">
      <c r="B73" s="1"/>
      <c r="C73" s="1"/>
      <c r="D73" s="1"/>
      <c r="E73" s="1"/>
      <c r="F73" s="1"/>
      <c r="G73" s="1"/>
      <c r="H73" s="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71:B71"/>
    <mergeCell ref="J9:Q12"/>
    <mergeCell ref="A70:B70"/>
    <mergeCell ref="R9:X12"/>
    <mergeCell ref="A69:G69"/>
    <mergeCell ref="C9:D10"/>
    <mergeCell ref="A67:B67"/>
    <mergeCell ref="A68:B68"/>
    <mergeCell ref="C67:D67"/>
    <mergeCell ref="C68:D6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1" r:id="rId1"/>
  <rowBreaks count="1" manualBreakCount="1">
    <brk id="69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R83"/>
  <sheetViews>
    <sheetView view="pageBreakPreview" zoomScale="60" zoomScalePageLayoutView="0" workbookViewId="0" topLeftCell="A13">
      <selection activeCell="AH13" sqref="AH1:AU16384"/>
    </sheetView>
  </sheetViews>
  <sheetFormatPr defaultColWidth="9.00390625" defaultRowHeight="12.75"/>
  <cols>
    <col min="1" max="1" width="8.25390625" style="0" bestFit="1" customWidth="1"/>
    <col min="2" max="2" width="65.875" style="0" customWidth="1"/>
    <col min="3" max="3" width="12.75390625" style="0" customWidth="1"/>
    <col min="4" max="4" width="11.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7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63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3391.5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37.5" customHeight="1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6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AH13*6*AI13</f>
        <v>43546.86</v>
      </c>
      <c r="F13" s="22">
        <f>E13</f>
        <v>43546.86</v>
      </c>
      <c r="G13" s="22">
        <f aca="true" t="shared" si="1" ref="G13:G18">AH13*12*AJ13</f>
        <v>45988.74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3391.5</v>
      </c>
      <c r="K13">
        <v>6</v>
      </c>
      <c r="L13">
        <v>2</v>
      </c>
      <c r="M13">
        <v>4</v>
      </c>
      <c r="N13" s="7">
        <f aca="true" t="shared" si="4" ref="N13:N18">C13*J13*K13</f>
        <v>21366.45</v>
      </c>
      <c r="O13" s="7" t="e">
        <f>J13*#REF!*L13</f>
        <v>#REF!</v>
      </c>
      <c r="P13" s="7">
        <f aca="true" t="shared" si="5" ref="P13:P18">D13*J13*M13</f>
        <v>14786.94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21366.45</v>
      </c>
      <c r="W13">
        <f aca="true" t="shared" si="8" ref="W13:W18">U13*S13*J13</f>
        <v>22180.410000000003</v>
      </c>
      <c r="X13">
        <f aca="true" t="shared" si="9" ref="X13:X18">SUM(V13:W13)</f>
        <v>43546.86</v>
      </c>
      <c r="AH13" s="56">
        <f>C7</f>
        <v>3391.5</v>
      </c>
      <c r="AI13" s="5">
        <f aca="true" t="shared" si="10" ref="AI13:AI18">C13+D13</f>
        <v>2.14</v>
      </c>
      <c r="AJ13" s="46">
        <v>1.13</v>
      </c>
    </row>
    <row r="14" spans="1:36" ht="19.5" customHeight="1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55349.27999999999</v>
      </c>
      <c r="F14" s="22">
        <f>E14</f>
        <v>55349.27999999999</v>
      </c>
      <c r="G14" s="22">
        <f t="shared" si="1"/>
        <v>59012.1</v>
      </c>
      <c r="H14" s="23">
        <f t="shared" si="2"/>
        <v>1.3964148527483002</v>
      </c>
      <c r="I14" s="6">
        <f t="shared" si="3"/>
        <v>1.4900768245776</v>
      </c>
      <c r="J14" s="8">
        <f>J13</f>
        <v>3391.5</v>
      </c>
      <c r="K14">
        <v>6</v>
      </c>
      <c r="L14">
        <v>2</v>
      </c>
      <c r="M14">
        <v>4</v>
      </c>
      <c r="N14" s="7">
        <f t="shared" si="4"/>
        <v>27064.170000000006</v>
      </c>
      <c r="O14" s="7" t="e">
        <f>J14*#REF!*L14</f>
        <v>#REF!</v>
      </c>
      <c r="P14" s="7">
        <f t="shared" si="5"/>
        <v>18856.739999999998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27064.170000000006</v>
      </c>
      <c r="W14">
        <f t="shared" si="8"/>
        <v>28285.11</v>
      </c>
      <c r="X14">
        <f t="shared" si="9"/>
        <v>55349.280000000006</v>
      </c>
      <c r="AH14">
        <f>AH13</f>
        <v>3391.5</v>
      </c>
      <c r="AI14" s="5">
        <f t="shared" si="10"/>
        <v>2.7199999999999998</v>
      </c>
      <c r="AJ14" s="46">
        <v>1.45</v>
      </c>
    </row>
    <row r="15" spans="1:36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5697.72</v>
      </c>
      <c r="F15" s="22">
        <f>E15</f>
        <v>5697.72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3391.5</v>
      </c>
      <c r="K15">
        <v>6</v>
      </c>
      <c r="L15">
        <v>2</v>
      </c>
      <c r="M15">
        <v>4</v>
      </c>
      <c r="N15" s="7">
        <f t="shared" si="4"/>
        <v>2645.3700000000003</v>
      </c>
      <c r="O15" s="7" t="e">
        <f>J15*#REF!*L15</f>
        <v>#REF!</v>
      </c>
      <c r="P15" s="7">
        <f t="shared" si="5"/>
        <v>2034.8999999999999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2645.3700000000003</v>
      </c>
      <c r="W15">
        <f t="shared" si="8"/>
        <v>0</v>
      </c>
      <c r="X15">
        <f t="shared" si="9"/>
        <v>2645.3700000000003</v>
      </c>
      <c r="AH15">
        <f>AH14</f>
        <v>3391.5</v>
      </c>
      <c r="AI15" s="5">
        <f t="shared" si="10"/>
        <v>0.28</v>
      </c>
      <c r="AJ15" s="46">
        <v>0</v>
      </c>
    </row>
    <row r="16" spans="1:36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32761.889999999996</v>
      </c>
      <c r="F16" s="22">
        <f>E16</f>
        <v>32761.889999999996</v>
      </c>
      <c r="G16" s="22">
        <f t="shared" si="1"/>
        <v>33372.36</v>
      </c>
      <c r="H16" s="23">
        <f t="shared" si="2"/>
        <v>0.8294494238129001</v>
      </c>
      <c r="I16" s="6">
        <f t="shared" si="3"/>
        <v>0.8850832266288</v>
      </c>
      <c r="J16" s="8">
        <f>J15</f>
        <v>3391.5</v>
      </c>
      <c r="K16">
        <v>6</v>
      </c>
      <c r="L16">
        <v>2</v>
      </c>
      <c r="M16">
        <v>4</v>
      </c>
      <c r="N16" s="7">
        <f t="shared" si="4"/>
        <v>16075.710000000003</v>
      </c>
      <c r="O16" s="7" t="e">
        <f>J16*#REF!*L16</f>
        <v>#REF!</v>
      </c>
      <c r="P16" s="7">
        <f t="shared" si="5"/>
        <v>11124.119999999999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16075.710000000003</v>
      </c>
      <c r="W16">
        <f t="shared" si="8"/>
        <v>16686.18</v>
      </c>
      <c r="X16">
        <f t="shared" si="9"/>
        <v>32761.890000000003</v>
      </c>
      <c r="AH16">
        <f>AH15</f>
        <v>3391.5</v>
      </c>
      <c r="AI16" s="5">
        <f t="shared" si="10"/>
        <v>1.6099999999999999</v>
      </c>
      <c r="AJ16" s="46">
        <v>0.82</v>
      </c>
    </row>
    <row r="17" spans="1:36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50465.52</v>
      </c>
      <c r="F17" s="22">
        <f>E17</f>
        <v>50465.52</v>
      </c>
      <c r="G17" s="22">
        <f t="shared" si="1"/>
        <v>50465.52</v>
      </c>
      <c r="H17" s="23">
        <f t="shared" si="2"/>
        <v>1.3019206145924</v>
      </c>
      <c r="I17" s="6">
        <f t="shared" si="3"/>
        <v>1.3892445582528</v>
      </c>
      <c r="J17" s="8">
        <f>J16</f>
        <v>3391.5</v>
      </c>
      <c r="K17">
        <v>6</v>
      </c>
      <c r="L17">
        <v>2</v>
      </c>
      <c r="M17">
        <v>4</v>
      </c>
      <c r="N17" s="7">
        <f t="shared" si="4"/>
        <v>25232.760000000002</v>
      </c>
      <c r="O17" s="7" t="e">
        <f>J17*#REF!*L17</f>
        <v>#REF!</v>
      </c>
      <c r="P17" s="7">
        <f t="shared" si="5"/>
        <v>16821.84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25232.760000000002</v>
      </c>
      <c r="W17">
        <f t="shared" si="8"/>
        <v>25232.76</v>
      </c>
      <c r="X17">
        <f t="shared" si="9"/>
        <v>50465.520000000004</v>
      </c>
      <c r="AH17">
        <f>AH16</f>
        <v>3391.5</v>
      </c>
      <c r="AI17" s="5">
        <f t="shared" si="10"/>
        <v>2.48</v>
      </c>
      <c r="AJ17" s="46">
        <v>1.24</v>
      </c>
    </row>
    <row r="18" spans="1:36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176629.32</v>
      </c>
      <c r="F18" s="60">
        <f>F20+F21+F22+F23+F25+F27+F28+F49+F50+F51+F53+F54+F56+F57+F59+F60+F62+F63+F64+F66</f>
        <v>91669.45999999998</v>
      </c>
      <c r="G18" s="22">
        <f t="shared" si="1"/>
        <v>192908.52000000002</v>
      </c>
      <c r="H18" s="23">
        <f t="shared" si="2"/>
        <v>4.4202304737371</v>
      </c>
      <c r="I18" s="6">
        <f t="shared" si="3"/>
        <v>4.7167093469712</v>
      </c>
      <c r="J18" s="8">
        <f>J17</f>
        <v>3391.5</v>
      </c>
      <c r="K18">
        <v>6</v>
      </c>
      <c r="L18">
        <v>2</v>
      </c>
      <c r="M18">
        <v>4</v>
      </c>
      <c r="N18" s="7">
        <f t="shared" si="4"/>
        <v>85669.29000000001</v>
      </c>
      <c r="O18" s="7" t="e">
        <f>J18*#REF!*L18</f>
        <v>#REF!</v>
      </c>
      <c r="P18" s="7">
        <f t="shared" si="5"/>
        <v>60640.02000000001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85669.29000000001</v>
      </c>
      <c r="W18">
        <f t="shared" si="8"/>
        <v>94012.37999999999</v>
      </c>
      <c r="X18">
        <f t="shared" si="9"/>
        <v>179681.66999999998</v>
      </c>
      <c r="AH18">
        <f>AH17</f>
        <v>3391.5</v>
      </c>
      <c r="AI18" s="5">
        <f t="shared" si="10"/>
        <v>8.68</v>
      </c>
      <c r="AJ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56.25">
      <c r="A20" s="21"/>
      <c r="B20" s="20" t="s">
        <v>206</v>
      </c>
      <c r="C20" s="22"/>
      <c r="D20" s="22"/>
      <c r="E20" s="22"/>
      <c r="F20" s="60">
        <v>8308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207</v>
      </c>
      <c r="C21" s="22"/>
      <c r="D21" s="22"/>
      <c r="E21" s="22"/>
      <c r="F21" s="60">
        <v>247.08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208</v>
      </c>
      <c r="C22" s="22"/>
      <c r="D22" s="22"/>
      <c r="E22" s="22"/>
      <c r="F22" s="60">
        <v>8367.97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20" t="s">
        <v>209</v>
      </c>
      <c r="C23" s="22"/>
      <c r="D23" s="22"/>
      <c r="E23" s="22"/>
      <c r="F23" s="60">
        <v>559.81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44" t="s">
        <v>86</v>
      </c>
      <c r="C24" s="22"/>
      <c r="D24" s="22"/>
      <c r="E24" s="22"/>
      <c r="F24" s="60"/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7.25" customHeight="1">
      <c r="A25" s="21"/>
      <c r="B25" s="20" t="s">
        <v>210</v>
      </c>
      <c r="C25" s="22"/>
      <c r="D25" s="22"/>
      <c r="E25" s="22"/>
      <c r="F25" s="60">
        <v>707.73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44" t="s">
        <v>89</v>
      </c>
      <c r="C26" s="22"/>
      <c r="D26" s="22"/>
      <c r="E26" s="22"/>
      <c r="F26" s="60"/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24" ht="17.25" customHeight="1">
      <c r="A27" s="19"/>
      <c r="B27" s="24" t="s">
        <v>211</v>
      </c>
      <c r="C27" s="22"/>
      <c r="D27" s="22"/>
      <c r="E27" s="22"/>
      <c r="F27" s="60">
        <v>1277</v>
      </c>
      <c r="G27" s="22"/>
      <c r="H27" s="23"/>
      <c r="I27" s="6"/>
      <c r="J27" s="8"/>
      <c r="K27">
        <v>6</v>
      </c>
      <c r="L27">
        <v>2</v>
      </c>
      <c r="M27">
        <v>4</v>
      </c>
      <c r="N27" s="7">
        <f>C27*J27*K27</f>
        <v>0</v>
      </c>
      <c r="O27" s="7" t="e">
        <f>J27*#REF!*L27</f>
        <v>#REF!</v>
      </c>
      <c r="P27" s="7">
        <f>D27*J27*M27</f>
        <v>0</v>
      </c>
      <c r="Q27" s="10"/>
      <c r="R27" s="5"/>
      <c r="V27">
        <f>J27*R27*U27</f>
        <v>0</v>
      </c>
      <c r="W27">
        <f>U27*S27*J27</f>
        <v>0</v>
      </c>
      <c r="X27">
        <f>SUM(V27:W27)</f>
        <v>0</v>
      </c>
    </row>
    <row r="28" spans="1:24" ht="18.75">
      <c r="A28" s="21"/>
      <c r="B28" s="24" t="s">
        <v>212</v>
      </c>
      <c r="C28" s="22"/>
      <c r="D28" s="22"/>
      <c r="E28" s="22"/>
      <c r="F28" s="60">
        <v>4026.6</v>
      </c>
      <c r="G28" s="22"/>
      <c r="H28" s="23"/>
      <c r="I28" s="6"/>
      <c r="J28" s="8"/>
      <c r="K28">
        <v>6</v>
      </c>
      <c r="L28">
        <v>2</v>
      </c>
      <c r="M28">
        <v>4</v>
      </c>
      <c r="N28" s="7">
        <f>C28*J28*K28</f>
        <v>0</v>
      </c>
      <c r="O28" s="7" t="e">
        <f>J28*#REF!*L28</f>
        <v>#REF!</v>
      </c>
      <c r="P28" s="7">
        <f>D28*J28*M28</f>
        <v>0</v>
      </c>
      <c r="Q28" s="10"/>
      <c r="R28" s="5"/>
      <c r="V28">
        <f>J28*R28*U28</f>
        <v>0</v>
      </c>
      <c r="W28">
        <f>U28*S28*J28</f>
        <v>0</v>
      </c>
      <c r="X28">
        <f>SUM(V28:W28)</f>
        <v>0</v>
      </c>
    </row>
    <row r="29" spans="1:24" ht="18.75" hidden="1">
      <c r="A29" s="21"/>
      <c r="B29" s="20"/>
      <c r="C29" s="22"/>
      <c r="D29" s="22"/>
      <c r="E29" s="22"/>
      <c r="F29" s="60"/>
      <c r="G29" s="22"/>
      <c r="H29" s="23"/>
      <c r="I29" s="6"/>
      <c r="J29" s="8"/>
      <c r="K29">
        <v>6</v>
      </c>
      <c r="L29">
        <v>2</v>
      </c>
      <c r="M29">
        <v>4</v>
      </c>
      <c r="N29" s="7">
        <f>C29*J29*K29</f>
        <v>0</v>
      </c>
      <c r="O29" s="7" t="e">
        <f>J29*#REF!*L29</f>
        <v>#REF!</v>
      </c>
      <c r="P29" s="7">
        <f>D29*J29*M29</f>
        <v>0</v>
      </c>
      <c r="Q29" s="10"/>
      <c r="R29" s="5"/>
      <c r="V29">
        <f>J29*R29*U29</f>
        <v>0</v>
      </c>
      <c r="W29">
        <f>U29*S29*J29</f>
        <v>0</v>
      </c>
      <c r="X29">
        <f>SUM(V29:W29)</f>
        <v>0</v>
      </c>
    </row>
    <row r="30" spans="1:18" ht="18.75" hidden="1">
      <c r="A30" s="21"/>
      <c r="B30" s="20"/>
      <c r="C30" s="22"/>
      <c r="D30" s="22"/>
      <c r="E30" s="22"/>
      <c r="F30" s="60"/>
      <c r="G30" s="22"/>
      <c r="H30" s="23"/>
      <c r="I30" s="6"/>
      <c r="J30" s="8"/>
      <c r="N30" s="7"/>
      <c r="O30" s="7"/>
      <c r="P30" s="7"/>
      <c r="Q30" s="10"/>
      <c r="R30" s="5"/>
    </row>
    <row r="31" spans="1:18" ht="18.75" hidden="1">
      <c r="A31" s="21"/>
      <c r="B31" s="20"/>
      <c r="C31" s="22"/>
      <c r="D31" s="22"/>
      <c r="E31" s="22"/>
      <c r="F31" s="60"/>
      <c r="G31" s="22"/>
      <c r="H31" s="23"/>
      <c r="I31" s="6"/>
      <c r="J31" s="8"/>
      <c r="N31" s="7"/>
      <c r="O31" s="7"/>
      <c r="P31" s="7"/>
      <c r="Q31" s="10"/>
      <c r="R31" s="5"/>
    </row>
    <row r="32" spans="1:18" ht="18.75" hidden="1">
      <c r="A32" s="21"/>
      <c r="B32" s="20"/>
      <c r="C32" s="22"/>
      <c r="D32" s="22"/>
      <c r="E32" s="22"/>
      <c r="F32" s="60"/>
      <c r="G32" s="22"/>
      <c r="H32" s="23"/>
      <c r="I32" s="6"/>
      <c r="J32" s="8"/>
      <c r="N32" s="7"/>
      <c r="O32" s="7"/>
      <c r="P32" s="7"/>
      <c r="Q32" s="10"/>
      <c r="R32" s="5"/>
    </row>
    <row r="33" spans="1:18" ht="18.75" customHeight="1" hidden="1">
      <c r="A33" s="21"/>
      <c r="B33" s="20"/>
      <c r="C33" s="22"/>
      <c r="D33" s="22"/>
      <c r="E33" s="22"/>
      <c r="F33" s="60"/>
      <c r="G33" s="22"/>
      <c r="H33" s="23"/>
      <c r="I33" s="6"/>
      <c r="J33" s="8"/>
      <c r="N33" s="7"/>
      <c r="O33" s="7"/>
      <c r="P33" s="7"/>
      <c r="Q33" s="10"/>
      <c r="R33" s="5"/>
    </row>
    <row r="34" spans="1:18" ht="18.75" hidden="1">
      <c r="A34" s="21"/>
      <c r="B34" s="20"/>
      <c r="C34" s="22"/>
      <c r="D34" s="22"/>
      <c r="E34" s="22"/>
      <c r="F34" s="60"/>
      <c r="G34" s="22"/>
      <c r="H34" s="23"/>
      <c r="I34" s="6"/>
      <c r="J34" s="8"/>
      <c r="N34" s="7"/>
      <c r="O34" s="7"/>
      <c r="P34" s="7"/>
      <c r="Q34" s="10"/>
      <c r="R34" s="5"/>
    </row>
    <row r="35" spans="1:18" ht="18.75" hidden="1">
      <c r="A35" s="21"/>
      <c r="B35" s="20"/>
      <c r="C35" s="22"/>
      <c r="D35" s="22"/>
      <c r="E35" s="22"/>
      <c r="F35" s="60"/>
      <c r="G35" s="22"/>
      <c r="H35" s="23"/>
      <c r="I35" s="6"/>
      <c r="J35" s="8"/>
      <c r="N35" s="7"/>
      <c r="O35" s="7"/>
      <c r="P35" s="7"/>
      <c r="Q35" s="10"/>
      <c r="R35" s="5"/>
    </row>
    <row r="36" spans="1:18" ht="18.75" hidden="1">
      <c r="A36" s="21"/>
      <c r="B36" s="20"/>
      <c r="C36" s="22"/>
      <c r="D36" s="22"/>
      <c r="E36" s="22"/>
      <c r="F36" s="60"/>
      <c r="G36" s="22"/>
      <c r="H36" s="23"/>
      <c r="I36" s="6"/>
      <c r="J36" s="8"/>
      <c r="N36" s="7"/>
      <c r="O36" s="7"/>
      <c r="P36" s="7"/>
      <c r="Q36" s="10"/>
      <c r="R36" s="5"/>
    </row>
    <row r="37" spans="1:18" ht="18.75" hidden="1">
      <c r="A37" s="21"/>
      <c r="B37" s="20"/>
      <c r="C37" s="22"/>
      <c r="D37" s="22"/>
      <c r="E37" s="22"/>
      <c r="F37" s="60"/>
      <c r="G37" s="22"/>
      <c r="H37" s="23"/>
      <c r="I37" s="6"/>
      <c r="J37" s="8"/>
      <c r="N37" s="7"/>
      <c r="O37" s="7"/>
      <c r="P37" s="7"/>
      <c r="Q37" s="10"/>
      <c r="R37" s="5"/>
    </row>
    <row r="38" spans="1:18" ht="18.75" hidden="1">
      <c r="A38" s="21"/>
      <c r="B38" s="20"/>
      <c r="C38" s="22"/>
      <c r="D38" s="22"/>
      <c r="E38" s="22"/>
      <c r="F38" s="60"/>
      <c r="G38" s="22"/>
      <c r="H38" s="23"/>
      <c r="I38" s="6"/>
      <c r="J38" s="8"/>
      <c r="N38" s="7"/>
      <c r="O38" s="7"/>
      <c r="P38" s="7"/>
      <c r="Q38" s="10"/>
      <c r="R38" s="5"/>
    </row>
    <row r="39" spans="1:18" ht="18.75" hidden="1">
      <c r="A39" s="21"/>
      <c r="B39" s="20"/>
      <c r="C39" s="22"/>
      <c r="D39" s="22"/>
      <c r="E39" s="22"/>
      <c r="F39" s="60"/>
      <c r="G39" s="22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21"/>
      <c r="B40" s="20"/>
      <c r="C40" s="22"/>
      <c r="D40" s="22"/>
      <c r="E40" s="22"/>
      <c r="F40" s="60"/>
      <c r="G40" s="22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21"/>
      <c r="B41" s="20"/>
      <c r="C41" s="22"/>
      <c r="D41" s="22"/>
      <c r="E41" s="22"/>
      <c r="F41" s="60"/>
      <c r="G41" s="22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21"/>
      <c r="B42" s="20"/>
      <c r="C42" s="22"/>
      <c r="D42" s="22"/>
      <c r="E42" s="22"/>
      <c r="F42" s="60"/>
      <c r="G42" s="22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21"/>
      <c r="B43" s="20"/>
      <c r="C43" s="22"/>
      <c r="D43" s="22"/>
      <c r="E43" s="22"/>
      <c r="F43" s="60"/>
      <c r="G43" s="22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21"/>
      <c r="B44" s="20"/>
      <c r="C44" s="22"/>
      <c r="D44" s="22"/>
      <c r="E44" s="22"/>
      <c r="F44" s="60"/>
      <c r="G44" s="22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21"/>
      <c r="B45" s="20"/>
      <c r="C45" s="22"/>
      <c r="D45" s="22"/>
      <c r="E45" s="22"/>
      <c r="F45" s="60"/>
      <c r="G45" s="22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21"/>
      <c r="B46" s="20"/>
      <c r="C46" s="22"/>
      <c r="D46" s="22"/>
      <c r="E46" s="22"/>
      <c r="F46" s="60"/>
      <c r="G46" s="22"/>
      <c r="H46" s="23"/>
      <c r="I46" s="6"/>
      <c r="J46" s="8"/>
      <c r="N46" s="7"/>
      <c r="O46" s="7"/>
      <c r="P46" s="7"/>
      <c r="Q46" s="10"/>
      <c r="R46" s="5"/>
    </row>
    <row r="47" spans="1:18" ht="18.75" hidden="1">
      <c r="A47" s="21"/>
      <c r="B47" s="20"/>
      <c r="C47" s="22"/>
      <c r="D47" s="22"/>
      <c r="E47" s="22"/>
      <c r="F47" s="60"/>
      <c r="G47" s="22"/>
      <c r="H47" s="23"/>
      <c r="I47" s="6"/>
      <c r="J47" s="8"/>
      <c r="N47" s="7"/>
      <c r="O47" s="7"/>
      <c r="P47" s="7"/>
      <c r="Q47" s="10"/>
      <c r="R47" s="5"/>
    </row>
    <row r="48" spans="1:18" ht="18.75" customHeight="1" hidden="1">
      <c r="A48" s="21"/>
      <c r="B48" s="20"/>
      <c r="C48" s="22"/>
      <c r="D48" s="22"/>
      <c r="E48" s="22"/>
      <c r="F48" s="60"/>
      <c r="G48" s="22"/>
      <c r="H48" s="23"/>
      <c r="I48" s="6"/>
      <c r="J48" s="8"/>
      <c r="N48" s="7"/>
      <c r="O48" s="7"/>
      <c r="P48" s="7"/>
      <c r="Q48" s="10"/>
      <c r="R48" s="5"/>
    </row>
    <row r="49" spans="1:18" ht="18.75" customHeight="1">
      <c r="A49" s="21"/>
      <c r="B49" s="20" t="s">
        <v>213</v>
      </c>
      <c r="C49" s="22"/>
      <c r="D49" s="22"/>
      <c r="E49" s="22"/>
      <c r="F49" s="60">
        <v>30183.1</v>
      </c>
      <c r="G49" s="22"/>
      <c r="H49" s="23"/>
      <c r="I49" s="6"/>
      <c r="J49" s="8"/>
      <c r="N49" s="7"/>
      <c r="O49" s="7"/>
      <c r="P49" s="7"/>
      <c r="Q49" s="10"/>
      <c r="R49" s="5"/>
    </row>
    <row r="50" spans="1:18" ht="18.75" customHeight="1">
      <c r="A50" s="21"/>
      <c r="B50" s="20" t="s">
        <v>214</v>
      </c>
      <c r="C50" s="22"/>
      <c r="D50" s="22"/>
      <c r="E50" s="22"/>
      <c r="F50" s="60">
        <v>1676</v>
      </c>
      <c r="G50" s="22"/>
      <c r="H50" s="23"/>
      <c r="I50" s="6"/>
      <c r="J50" s="8"/>
      <c r="N50" s="7"/>
      <c r="O50" s="7"/>
      <c r="P50" s="7"/>
      <c r="Q50" s="10"/>
      <c r="R50" s="5"/>
    </row>
    <row r="51" spans="1:18" ht="18.75" customHeight="1">
      <c r="A51" s="21"/>
      <c r="B51" s="20" t="s">
        <v>49</v>
      </c>
      <c r="C51" s="22"/>
      <c r="D51" s="22"/>
      <c r="E51" s="22"/>
      <c r="F51" s="60">
        <v>100.07</v>
      </c>
      <c r="G51" s="22"/>
      <c r="H51" s="23"/>
      <c r="I51" s="6"/>
      <c r="J51" s="8"/>
      <c r="N51" s="7"/>
      <c r="O51" s="7"/>
      <c r="P51" s="7"/>
      <c r="Q51" s="10"/>
      <c r="R51" s="5"/>
    </row>
    <row r="52" spans="1:18" ht="18.75" customHeight="1">
      <c r="A52" s="21"/>
      <c r="B52" s="44" t="s">
        <v>104</v>
      </c>
      <c r="C52" s="22"/>
      <c r="D52" s="22"/>
      <c r="E52" s="22"/>
      <c r="F52" s="60"/>
      <c r="G52" s="22"/>
      <c r="H52" s="23"/>
      <c r="I52" s="6"/>
      <c r="J52" s="8"/>
      <c r="N52" s="7"/>
      <c r="O52" s="7"/>
      <c r="P52" s="7"/>
      <c r="Q52" s="10"/>
      <c r="R52" s="5"/>
    </row>
    <row r="53" spans="1:18" ht="18.75" customHeight="1">
      <c r="A53" s="21"/>
      <c r="B53" s="20" t="s">
        <v>215</v>
      </c>
      <c r="C53" s="22"/>
      <c r="D53" s="22"/>
      <c r="E53" s="22"/>
      <c r="F53" s="60">
        <v>3501</v>
      </c>
      <c r="G53" s="22"/>
      <c r="H53" s="23"/>
      <c r="I53" s="6"/>
      <c r="J53" s="8"/>
      <c r="N53" s="7"/>
      <c r="O53" s="7"/>
      <c r="P53" s="7"/>
      <c r="Q53" s="10"/>
      <c r="R53" s="5"/>
    </row>
    <row r="54" spans="1:18" ht="18.75" customHeight="1">
      <c r="A54" s="21"/>
      <c r="B54" s="20" t="s">
        <v>216</v>
      </c>
      <c r="C54" s="22"/>
      <c r="D54" s="22"/>
      <c r="E54" s="22"/>
      <c r="F54" s="60">
        <v>16694</v>
      </c>
      <c r="G54" s="22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21"/>
      <c r="B55" s="44" t="s">
        <v>105</v>
      </c>
      <c r="C55" s="22"/>
      <c r="D55" s="22"/>
      <c r="E55" s="22"/>
      <c r="F55" s="60"/>
      <c r="G55" s="22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21"/>
      <c r="B56" s="20" t="s">
        <v>217</v>
      </c>
      <c r="C56" s="22"/>
      <c r="D56" s="22"/>
      <c r="E56" s="22"/>
      <c r="F56" s="60">
        <v>4059</v>
      </c>
      <c r="G56" s="22"/>
      <c r="H56" s="23"/>
      <c r="I56" s="6"/>
      <c r="J56" s="8"/>
      <c r="N56" s="7"/>
      <c r="O56" s="7"/>
      <c r="P56" s="7"/>
      <c r="Q56" s="10"/>
      <c r="R56" s="5"/>
    </row>
    <row r="57" spans="1:18" ht="18.75" customHeight="1">
      <c r="A57" s="21"/>
      <c r="B57" s="20" t="s">
        <v>218</v>
      </c>
      <c r="C57" s="22"/>
      <c r="D57" s="22"/>
      <c r="E57" s="22"/>
      <c r="F57" s="60">
        <v>1399</v>
      </c>
      <c r="G57" s="22"/>
      <c r="H57" s="23"/>
      <c r="I57" s="6"/>
      <c r="J57" s="8"/>
      <c r="N57" s="7"/>
      <c r="O57" s="7"/>
      <c r="P57" s="7"/>
      <c r="Q57" s="10"/>
      <c r="R57" s="5"/>
    </row>
    <row r="58" spans="1:18" ht="18.75" customHeight="1">
      <c r="A58" s="21"/>
      <c r="B58" s="44" t="s">
        <v>107</v>
      </c>
      <c r="C58" s="22"/>
      <c r="D58" s="22"/>
      <c r="E58" s="22"/>
      <c r="F58" s="60"/>
      <c r="G58" s="22"/>
      <c r="H58" s="23"/>
      <c r="I58" s="6"/>
      <c r="J58" s="8"/>
      <c r="N58" s="7"/>
      <c r="O58" s="7"/>
      <c r="P58" s="7"/>
      <c r="Q58" s="10"/>
      <c r="R58" s="5"/>
    </row>
    <row r="59" spans="1:18" ht="36.75" customHeight="1">
      <c r="A59" s="21"/>
      <c r="B59" s="20" t="s">
        <v>219</v>
      </c>
      <c r="C59" s="22"/>
      <c r="D59" s="22"/>
      <c r="E59" s="22"/>
      <c r="F59" s="60">
        <v>3261</v>
      </c>
      <c r="G59" s="22"/>
      <c r="H59" s="23"/>
      <c r="I59" s="6"/>
      <c r="J59" s="8"/>
      <c r="N59" s="7"/>
      <c r="O59" s="7"/>
      <c r="P59" s="7"/>
      <c r="Q59" s="10"/>
      <c r="R59" s="5"/>
    </row>
    <row r="60" spans="1:18" ht="18.75" customHeight="1">
      <c r="A60" s="21"/>
      <c r="B60" s="20" t="s">
        <v>220</v>
      </c>
      <c r="C60" s="22"/>
      <c r="D60" s="22"/>
      <c r="E60" s="22"/>
      <c r="F60" s="60">
        <v>433.39</v>
      </c>
      <c r="G60" s="22"/>
      <c r="H60" s="23"/>
      <c r="I60" s="6"/>
      <c r="J60" s="8"/>
      <c r="N60" s="7"/>
      <c r="O60" s="7"/>
      <c r="P60" s="7"/>
      <c r="Q60" s="10"/>
      <c r="R60" s="5"/>
    </row>
    <row r="61" spans="1:18" ht="18.75" customHeight="1">
      <c r="A61" s="21"/>
      <c r="B61" s="44" t="s">
        <v>110</v>
      </c>
      <c r="C61" s="22"/>
      <c r="D61" s="22"/>
      <c r="E61" s="22"/>
      <c r="F61" s="60"/>
      <c r="G61" s="22"/>
      <c r="H61" s="23"/>
      <c r="I61" s="6"/>
      <c r="J61" s="8"/>
      <c r="N61" s="7"/>
      <c r="O61" s="7"/>
      <c r="P61" s="7"/>
      <c r="Q61" s="10"/>
      <c r="R61" s="5"/>
    </row>
    <row r="62" spans="1:18" ht="18.75" customHeight="1">
      <c r="A62" s="21"/>
      <c r="B62" s="20" t="s">
        <v>123</v>
      </c>
      <c r="C62" s="22"/>
      <c r="D62" s="22"/>
      <c r="E62" s="22"/>
      <c r="F62" s="60">
        <v>1446.61</v>
      </c>
      <c r="G62" s="22"/>
      <c r="H62" s="23"/>
      <c r="I62" s="6"/>
      <c r="J62" s="8"/>
      <c r="N62" s="7"/>
      <c r="O62" s="7"/>
      <c r="P62" s="7"/>
      <c r="Q62" s="10"/>
      <c r="R62" s="5"/>
    </row>
    <row r="63" spans="1:18" ht="18.75" customHeight="1">
      <c r="A63" s="21"/>
      <c r="B63" s="20" t="s">
        <v>221</v>
      </c>
      <c r="C63" s="22"/>
      <c r="D63" s="22"/>
      <c r="E63" s="22"/>
      <c r="F63" s="60">
        <v>221.84</v>
      </c>
      <c r="G63" s="22"/>
      <c r="H63" s="23"/>
      <c r="I63" s="6"/>
      <c r="J63" s="8"/>
      <c r="N63" s="7"/>
      <c r="O63" s="7"/>
      <c r="P63" s="7"/>
      <c r="Q63" s="10"/>
      <c r="R63" s="5"/>
    </row>
    <row r="64" spans="1:18" ht="18.75" customHeight="1">
      <c r="A64" s="21"/>
      <c r="B64" s="20" t="s">
        <v>222</v>
      </c>
      <c r="C64" s="22"/>
      <c r="D64" s="22"/>
      <c r="E64" s="22"/>
      <c r="F64" s="60">
        <v>3741.58</v>
      </c>
      <c r="G64" s="22"/>
      <c r="H64" s="23"/>
      <c r="I64" s="6"/>
      <c r="J64" s="8"/>
      <c r="N64" s="7"/>
      <c r="O64" s="7"/>
      <c r="P64" s="7"/>
      <c r="Q64" s="10"/>
      <c r="R64" s="5"/>
    </row>
    <row r="65" spans="1:18" ht="18.75" customHeight="1">
      <c r="A65" s="21"/>
      <c r="B65" s="44" t="s">
        <v>112</v>
      </c>
      <c r="C65" s="22"/>
      <c r="D65" s="22"/>
      <c r="E65" s="22"/>
      <c r="F65" s="60"/>
      <c r="G65" s="22"/>
      <c r="H65" s="23"/>
      <c r="I65" s="6"/>
      <c r="J65" s="8"/>
      <c r="N65" s="7"/>
      <c r="O65" s="7"/>
      <c r="P65" s="7"/>
      <c r="Q65" s="10"/>
      <c r="R65" s="5"/>
    </row>
    <row r="66" spans="1:18" ht="18.75" customHeight="1">
      <c r="A66" s="21"/>
      <c r="B66" s="20" t="s">
        <v>124</v>
      </c>
      <c r="C66" s="22"/>
      <c r="D66" s="22"/>
      <c r="E66" s="22"/>
      <c r="F66" s="60">
        <v>1458.68</v>
      </c>
      <c r="G66" s="22"/>
      <c r="H66" s="23"/>
      <c r="I66" s="6"/>
      <c r="J66" s="8"/>
      <c r="N66" s="7"/>
      <c r="O66" s="7"/>
      <c r="P66" s="7"/>
      <c r="Q66" s="10"/>
      <c r="R66" s="5"/>
    </row>
    <row r="67" spans="1:33" ht="18.75">
      <c r="A67" s="18"/>
      <c r="B67" s="20" t="s">
        <v>11</v>
      </c>
      <c r="C67" s="19">
        <f>SUM(C13:C29)</f>
        <v>8.75</v>
      </c>
      <c r="D67" s="19">
        <f>SUM(D13:D29)</f>
        <v>9.16</v>
      </c>
      <c r="E67" s="22">
        <f>E13+E14+E15+E16+E17+E18</f>
        <v>364450.58999999997</v>
      </c>
      <c r="F67" s="22">
        <f>F13+F14+F15+F16+F17+F18</f>
        <v>279490.7299999999</v>
      </c>
      <c r="G67" s="22">
        <f>G13+G14+G15+G16+G17+G18</f>
        <v>381747.24</v>
      </c>
      <c r="H67" s="22">
        <f aca="true" t="shared" si="11" ref="H67:AG67">SUM(H13:H34)</f>
        <v>9.1869398207125</v>
      </c>
      <c r="I67" s="22">
        <f t="shared" si="11"/>
        <v>9.8031370038</v>
      </c>
      <c r="J67" s="22">
        <f t="shared" si="11"/>
        <v>20349</v>
      </c>
      <c r="K67" s="22">
        <f t="shared" si="11"/>
        <v>54</v>
      </c>
      <c r="L67" s="22">
        <f t="shared" si="11"/>
        <v>18</v>
      </c>
      <c r="M67" s="22">
        <f t="shared" si="11"/>
        <v>36</v>
      </c>
      <c r="N67" s="22">
        <f t="shared" si="11"/>
        <v>178053.75000000003</v>
      </c>
      <c r="O67" s="22" t="e">
        <f t="shared" si="11"/>
        <v>#REF!</v>
      </c>
      <c r="P67" s="22">
        <f t="shared" si="11"/>
        <v>124264.56</v>
      </c>
      <c r="Q67" s="22" t="e">
        <f t="shared" si="11"/>
        <v>#REF!</v>
      </c>
      <c r="R67" s="22">
        <f t="shared" si="11"/>
        <v>8.75</v>
      </c>
      <c r="S67" s="22">
        <f t="shared" si="11"/>
        <v>9.16</v>
      </c>
      <c r="T67" s="22">
        <f t="shared" si="11"/>
        <v>36</v>
      </c>
      <c r="U67" s="22">
        <f t="shared" si="11"/>
        <v>36</v>
      </c>
      <c r="V67" s="22">
        <f t="shared" si="11"/>
        <v>178053.75000000003</v>
      </c>
      <c r="W67" s="22">
        <f t="shared" si="11"/>
        <v>186396.84</v>
      </c>
      <c r="X67" s="22">
        <f t="shared" si="11"/>
        <v>364450.59</v>
      </c>
      <c r="Y67" s="22">
        <f t="shared" si="11"/>
        <v>0</v>
      </c>
      <c r="Z67" s="22">
        <f t="shared" si="11"/>
        <v>0</v>
      </c>
      <c r="AA67" s="22">
        <f t="shared" si="11"/>
        <v>0</v>
      </c>
      <c r="AB67" s="22">
        <f t="shared" si="11"/>
        <v>0</v>
      </c>
      <c r="AC67" s="22">
        <f t="shared" si="11"/>
        <v>0</v>
      </c>
      <c r="AD67" s="22">
        <f t="shared" si="11"/>
        <v>0</v>
      </c>
      <c r="AE67" s="22">
        <f t="shared" si="11"/>
        <v>0</v>
      </c>
      <c r="AF67" s="22">
        <f t="shared" si="11"/>
        <v>0</v>
      </c>
      <c r="AG67" s="22">
        <f t="shared" si="11"/>
        <v>0</v>
      </c>
    </row>
    <row r="68" spans="1:44" ht="21.75" customHeight="1">
      <c r="A68" s="18">
        <v>5</v>
      </c>
      <c r="B68" s="41" t="s">
        <v>22</v>
      </c>
      <c r="C68" s="57">
        <v>1.47</v>
      </c>
      <c r="D68" s="57">
        <v>1.58</v>
      </c>
      <c r="E68" s="60">
        <f>AH68*6*AI68</f>
        <v>62064.45</v>
      </c>
      <c r="F68" s="60">
        <f>E68</f>
        <v>62064.45</v>
      </c>
      <c r="G68" s="60">
        <f>AJ68*6*AH68</f>
        <v>69797.07</v>
      </c>
      <c r="H68" s="56" t="e">
        <f>#REF!</f>
        <v>#REF!</v>
      </c>
      <c r="I68" s="5">
        <f>C68+D68</f>
        <v>3.05</v>
      </c>
      <c r="J68" s="46">
        <v>3.43</v>
      </c>
      <c r="K68">
        <v>10</v>
      </c>
      <c r="L68">
        <v>2</v>
      </c>
      <c r="N68" s="7">
        <f>C68*J68*K68</f>
        <v>50.42100000000001</v>
      </c>
      <c r="O68" s="7" t="e">
        <f>#REF!*J68*L68</f>
        <v>#REF!</v>
      </c>
      <c r="P68" s="7" t="e">
        <f>SUM(N68:O68)</f>
        <v>#REF!</v>
      </c>
      <c r="Q68" s="9"/>
      <c r="R68" s="5">
        <v>1.47</v>
      </c>
      <c r="S68">
        <v>1.58</v>
      </c>
      <c r="T68">
        <v>6</v>
      </c>
      <c r="U68">
        <v>6</v>
      </c>
      <c r="V68">
        <f>R68*J68*T68</f>
        <v>30.2526</v>
      </c>
      <c r="W68">
        <f>S68*U68*J68</f>
        <v>32.516400000000004</v>
      </c>
      <c r="X68">
        <f>SUM(V68:W68)</f>
        <v>62.769000000000005</v>
      </c>
      <c r="AC68" t="e">
        <f>#REF!</f>
        <v>#REF!</v>
      </c>
      <c r="AD68" s="56" t="e">
        <f>#REF!</f>
        <v>#REF!</v>
      </c>
      <c r="AE68" s="56">
        <v>3.05</v>
      </c>
      <c r="AF68" t="e">
        <f>#REF!</f>
        <v>#REF!</v>
      </c>
      <c r="AG68">
        <v>3.05</v>
      </c>
      <c r="AH68">
        <f>AH18</f>
        <v>3391.5</v>
      </c>
      <c r="AI68">
        <v>3.05</v>
      </c>
      <c r="AJ68">
        <v>3.43</v>
      </c>
      <c r="AK68" t="e">
        <f>#REF!</f>
        <v>#REF!</v>
      </c>
      <c r="AL68">
        <f>AL49</f>
        <v>0</v>
      </c>
      <c r="AM68">
        <v>3.05</v>
      </c>
      <c r="AN68">
        <v>3.43</v>
      </c>
      <c r="AP68" s="56">
        <f>AP16</f>
        <v>0</v>
      </c>
      <c r="AQ68">
        <v>3.05</v>
      </c>
      <c r="AR68">
        <v>3.43</v>
      </c>
    </row>
    <row r="69" spans="1:17" ht="18.75">
      <c r="A69" s="16"/>
      <c r="B69" s="26"/>
      <c r="C69" s="16"/>
      <c r="D69" s="16"/>
      <c r="E69" s="16"/>
      <c r="F69" s="16"/>
      <c r="G69" s="16"/>
      <c r="H69" s="16"/>
      <c r="Q69" s="10"/>
    </row>
    <row r="70" spans="1:17" ht="18.75">
      <c r="A70" s="90" t="s">
        <v>75</v>
      </c>
      <c r="B70" s="90"/>
      <c r="C70" s="110">
        <v>249893.16</v>
      </c>
      <c r="D70" s="110"/>
      <c r="E70" s="12" t="s">
        <v>13</v>
      </c>
      <c r="F70" s="16"/>
      <c r="G70" s="16"/>
      <c r="H70" s="16"/>
      <c r="Q70" s="10"/>
    </row>
    <row r="71" spans="1:17" ht="18.75">
      <c r="A71" s="90" t="s">
        <v>76</v>
      </c>
      <c r="B71" s="90"/>
      <c r="C71" s="110">
        <v>434567.17</v>
      </c>
      <c r="D71" s="110"/>
      <c r="E71" s="12" t="s">
        <v>13</v>
      </c>
      <c r="F71" s="16"/>
      <c r="G71" s="16"/>
      <c r="H71" s="16"/>
      <c r="Q71" s="10"/>
    </row>
    <row r="72" spans="1:8" ht="18.75">
      <c r="A72" s="105" t="s">
        <v>12</v>
      </c>
      <c r="B72" s="105"/>
      <c r="C72" s="105"/>
      <c r="D72" s="105"/>
      <c r="E72" s="105"/>
      <c r="F72" s="105"/>
      <c r="G72" s="105"/>
      <c r="H72" s="16"/>
    </row>
    <row r="73" spans="1:8" ht="18.75" customHeight="1" hidden="1">
      <c r="A73" s="106" t="s">
        <v>29</v>
      </c>
      <c r="B73" s="106"/>
      <c r="C73" s="11" t="e">
        <f>C70-#REF!</f>
        <v>#REF!</v>
      </c>
      <c r="D73" s="16" t="s">
        <v>13</v>
      </c>
      <c r="E73" s="16"/>
      <c r="F73" s="16"/>
      <c r="G73" s="16"/>
      <c r="H73" s="16"/>
    </row>
    <row r="74" spans="1:8" ht="18.75" customHeight="1" hidden="1">
      <c r="A74" s="106" t="s">
        <v>31</v>
      </c>
      <c r="B74" s="106"/>
      <c r="C74" s="51">
        <f>E67-F67</f>
        <v>84959.86000000004</v>
      </c>
      <c r="D74" s="52" t="str">
        <f>D73</f>
        <v>рублей</v>
      </c>
      <c r="H74" s="3"/>
    </row>
    <row r="75" spans="1:8" ht="18.75" hidden="1">
      <c r="A75" s="4"/>
      <c r="B75" s="3"/>
      <c r="C75" s="3"/>
      <c r="D75" s="3"/>
      <c r="E75" s="3"/>
      <c r="F75" s="3"/>
      <c r="G75" s="3"/>
      <c r="H75" s="3"/>
    </row>
    <row r="76" spans="2:8" ht="12.75" hidden="1">
      <c r="B76" s="1"/>
      <c r="C76" s="1"/>
      <c r="D76" s="1"/>
      <c r="E76" s="1"/>
      <c r="F76" s="1"/>
      <c r="G76" s="1"/>
      <c r="H76" s="1"/>
    </row>
    <row r="77" ht="12.75" hidden="1"/>
    <row r="78" ht="12.75" hidden="1"/>
    <row r="79" ht="12.75" hidden="1"/>
    <row r="80" ht="75" hidden="1">
      <c r="F80" s="29" t="s">
        <v>33</v>
      </c>
    </row>
    <row r="81" ht="131.25" hidden="1">
      <c r="F81" s="29" t="s">
        <v>35</v>
      </c>
    </row>
    <row r="82" ht="56.25" hidden="1">
      <c r="F82" s="31" t="s">
        <v>34</v>
      </c>
    </row>
    <row r="83" ht="56.25" hidden="1">
      <c r="F83" s="31" t="s">
        <v>21</v>
      </c>
    </row>
  </sheetData>
  <sheetProtection/>
  <mergeCells count="18">
    <mergeCell ref="A74:B74"/>
    <mergeCell ref="J9:Q12"/>
    <mergeCell ref="A73:B73"/>
    <mergeCell ref="C70:D70"/>
    <mergeCell ref="C71:D71"/>
    <mergeCell ref="R9:X12"/>
    <mergeCell ref="A72:G72"/>
    <mergeCell ref="C9:D10"/>
    <mergeCell ref="A70:B70"/>
    <mergeCell ref="A71:B71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1" r:id="rId1"/>
  <rowBreaks count="1" manualBreakCount="1">
    <brk id="73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J78"/>
  <sheetViews>
    <sheetView view="pageBreakPreview" zoomScale="75" zoomScaleSheetLayoutView="75" zoomScalePageLayoutView="0" workbookViewId="0" topLeftCell="A15">
      <selection activeCell="AG15" sqref="AG1:AO16384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2.125" style="0" customWidth="1"/>
    <col min="4" max="4" width="11.3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1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64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630.5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AG13*6*AH13</f>
        <v>8095.620000000001</v>
      </c>
      <c r="F13" s="22">
        <f>E13</f>
        <v>8095.620000000001</v>
      </c>
      <c r="G13" s="22">
        <f aca="true" t="shared" si="1" ref="G13:G18">AG13*12*AI13</f>
        <v>8549.58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630.5</v>
      </c>
      <c r="K13">
        <v>6</v>
      </c>
      <c r="L13">
        <v>2</v>
      </c>
      <c r="M13">
        <v>4</v>
      </c>
      <c r="N13" s="7">
        <f aca="true" t="shared" si="4" ref="N13:N18">C13*J13*K13</f>
        <v>3972.1499999999996</v>
      </c>
      <c r="O13" s="7" t="e">
        <f>J13*#REF!*L13</f>
        <v>#REF!</v>
      </c>
      <c r="P13" s="7">
        <f aca="true" t="shared" si="5" ref="P13:P18">D13*J13*M13</f>
        <v>2748.98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3972.1499999999996</v>
      </c>
      <c r="W13">
        <f aca="true" t="shared" si="8" ref="W13:W18">U13*S13*J13</f>
        <v>4123.47</v>
      </c>
      <c r="X13">
        <f aca="true" t="shared" si="9" ref="X13:X18">SUM(V13:W13)</f>
        <v>8095.62</v>
      </c>
      <c r="AG13" s="56">
        <f>C7</f>
        <v>630.5</v>
      </c>
      <c r="AH13" s="5">
        <f aca="true" t="shared" si="10" ref="AH13:AH18"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10289.759999999998</v>
      </c>
      <c r="F14" s="22">
        <f>E14</f>
        <v>10289.759999999998</v>
      </c>
      <c r="G14" s="22">
        <f t="shared" si="1"/>
        <v>10970.699999999999</v>
      </c>
      <c r="H14" s="23">
        <f t="shared" si="2"/>
        <v>1.3964148527483002</v>
      </c>
      <c r="I14" s="6">
        <f t="shared" si="3"/>
        <v>1.4900768245776</v>
      </c>
      <c r="J14" s="8">
        <f>J13</f>
        <v>630.5</v>
      </c>
      <c r="K14">
        <v>6</v>
      </c>
      <c r="L14">
        <v>2</v>
      </c>
      <c r="M14">
        <v>4</v>
      </c>
      <c r="N14" s="7">
        <f t="shared" si="4"/>
        <v>5031.39</v>
      </c>
      <c r="O14" s="7" t="e">
        <f>J14*#REF!*L14</f>
        <v>#REF!</v>
      </c>
      <c r="P14" s="7">
        <f t="shared" si="5"/>
        <v>3505.58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5031.39</v>
      </c>
      <c r="W14">
        <f t="shared" si="8"/>
        <v>5258.37</v>
      </c>
      <c r="X14">
        <f t="shared" si="9"/>
        <v>10289.76</v>
      </c>
      <c r="AG14">
        <f>AG13</f>
        <v>630.5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1059.24</v>
      </c>
      <c r="F15" s="22">
        <f>E15</f>
        <v>1059.24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630.5</v>
      </c>
      <c r="K15">
        <v>6</v>
      </c>
      <c r="L15">
        <v>2</v>
      </c>
      <c r="M15">
        <v>4</v>
      </c>
      <c r="N15" s="7">
        <f t="shared" si="4"/>
        <v>491.79</v>
      </c>
      <c r="O15" s="7" t="e">
        <f>J15*#REF!*L15</f>
        <v>#REF!</v>
      </c>
      <c r="P15" s="7">
        <f t="shared" si="5"/>
        <v>378.3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491.79</v>
      </c>
      <c r="W15">
        <f t="shared" si="8"/>
        <v>0</v>
      </c>
      <c r="X15">
        <f t="shared" si="9"/>
        <v>491.79</v>
      </c>
      <c r="AG15">
        <f>AG14</f>
        <v>630.5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6090.629999999999</v>
      </c>
      <c r="F16" s="22">
        <f>E16</f>
        <v>6090.629999999999</v>
      </c>
      <c r="G16" s="22">
        <f t="shared" si="1"/>
        <v>6204.12</v>
      </c>
      <c r="H16" s="23">
        <f t="shared" si="2"/>
        <v>0.8294494238129001</v>
      </c>
      <c r="I16" s="6">
        <f t="shared" si="3"/>
        <v>0.8850832266288</v>
      </c>
      <c r="J16" s="8">
        <f>J15</f>
        <v>630.5</v>
      </c>
      <c r="K16">
        <v>6</v>
      </c>
      <c r="L16">
        <v>2</v>
      </c>
      <c r="M16">
        <v>4</v>
      </c>
      <c r="N16" s="7">
        <f t="shared" si="4"/>
        <v>2988.57</v>
      </c>
      <c r="O16" s="7" t="e">
        <f>J16*#REF!*L16</f>
        <v>#REF!</v>
      </c>
      <c r="P16" s="7">
        <f t="shared" si="5"/>
        <v>2068.04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2988.57</v>
      </c>
      <c r="W16">
        <f t="shared" si="8"/>
        <v>3102.06</v>
      </c>
      <c r="X16">
        <f t="shared" si="9"/>
        <v>6090.63</v>
      </c>
      <c r="AG16">
        <f>AG15</f>
        <v>630.5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9381.84</v>
      </c>
      <c r="F17" s="22">
        <f>E17</f>
        <v>9381.84</v>
      </c>
      <c r="G17" s="22">
        <f t="shared" si="1"/>
        <v>9381.84</v>
      </c>
      <c r="H17" s="23">
        <f t="shared" si="2"/>
        <v>1.3019206145924</v>
      </c>
      <c r="I17" s="6">
        <f t="shared" si="3"/>
        <v>1.3892445582528</v>
      </c>
      <c r="J17" s="8">
        <f>J16</f>
        <v>630.5</v>
      </c>
      <c r="K17">
        <v>6</v>
      </c>
      <c r="L17">
        <v>2</v>
      </c>
      <c r="M17">
        <v>4</v>
      </c>
      <c r="N17" s="7">
        <f t="shared" si="4"/>
        <v>4690.92</v>
      </c>
      <c r="O17" s="7" t="e">
        <f>J17*#REF!*L17</f>
        <v>#REF!</v>
      </c>
      <c r="P17" s="7">
        <f t="shared" si="5"/>
        <v>3127.28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4690.92</v>
      </c>
      <c r="W17">
        <f t="shared" si="8"/>
        <v>4690.92</v>
      </c>
      <c r="X17">
        <f t="shared" si="9"/>
        <v>9381.84</v>
      </c>
      <c r="AG17">
        <f>AG16</f>
        <v>630.5</v>
      </c>
      <c r="AH17" s="5">
        <f t="shared" si="10"/>
        <v>2.48</v>
      </c>
      <c r="AI17" s="46">
        <v>1.24</v>
      </c>
    </row>
    <row r="18" spans="1:35" ht="93.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32836.44</v>
      </c>
      <c r="F18" s="60">
        <f>F20+F54+F55+F56+F57+F59+F60+F62+F63+F65+F66+F68</f>
        <v>13900.959999999997</v>
      </c>
      <c r="G18" s="22">
        <f t="shared" si="1"/>
        <v>35862.840000000004</v>
      </c>
      <c r="H18" s="23">
        <f t="shared" si="2"/>
        <v>4.4202304737371</v>
      </c>
      <c r="I18" s="6">
        <f t="shared" si="3"/>
        <v>4.7167093469712</v>
      </c>
      <c r="J18" s="8">
        <f>J17</f>
        <v>630.5</v>
      </c>
      <c r="K18">
        <v>6</v>
      </c>
      <c r="L18">
        <v>2</v>
      </c>
      <c r="M18">
        <v>4</v>
      </c>
      <c r="N18" s="7">
        <f t="shared" si="4"/>
        <v>15926.43</v>
      </c>
      <c r="O18" s="7" t="e">
        <f>J18*#REF!*L18</f>
        <v>#REF!</v>
      </c>
      <c r="P18" s="7">
        <f t="shared" si="5"/>
        <v>11273.340000000002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15926.43</v>
      </c>
      <c r="W18">
        <f t="shared" si="8"/>
        <v>17477.46</v>
      </c>
      <c r="X18">
        <f t="shared" si="9"/>
        <v>33403.89</v>
      </c>
      <c r="AG18">
        <f>AG17</f>
        <v>630.5</v>
      </c>
      <c r="AH18" s="5">
        <f t="shared" si="10"/>
        <v>8.68</v>
      </c>
      <c r="AI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 t="s">
        <v>81</v>
      </c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197</v>
      </c>
      <c r="C20" s="22"/>
      <c r="D20" s="22"/>
      <c r="E20" s="22"/>
      <c r="F20" s="60">
        <v>2491.47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4" t="s">
        <v>84</v>
      </c>
      <c r="C21" s="22"/>
      <c r="D21" s="22"/>
      <c r="E21" s="22"/>
      <c r="F21" s="60" t="s">
        <v>90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44" t="s">
        <v>85</v>
      </c>
      <c r="C22" s="22"/>
      <c r="D22" s="22"/>
      <c r="E22" s="22"/>
      <c r="F22" s="60" t="s">
        <v>91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 hidden="1">
      <c r="A23" s="21"/>
      <c r="B23" s="20"/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 hidden="1">
      <c r="A24" s="21"/>
      <c r="B24" s="20"/>
      <c r="C24" s="22"/>
      <c r="D24" s="22"/>
      <c r="E24" s="22"/>
      <c r="F24" s="60"/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 hidden="1">
      <c r="A25" s="21"/>
      <c r="B25" s="20"/>
      <c r="C25" s="22"/>
      <c r="D25" s="22"/>
      <c r="E25" s="22"/>
      <c r="F25" s="60"/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 hidden="1">
      <c r="A26" s="21"/>
      <c r="B26" s="20"/>
      <c r="C26" s="22"/>
      <c r="D26" s="22"/>
      <c r="E26" s="22"/>
      <c r="F26" s="60"/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 hidden="1">
      <c r="A27" s="21"/>
      <c r="B27" s="20"/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 hidden="1">
      <c r="A28" s="21"/>
      <c r="B28" s="20"/>
      <c r="C28" s="22"/>
      <c r="D28" s="22"/>
      <c r="E28" s="22"/>
      <c r="F28" s="60"/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 hidden="1">
      <c r="A29" s="21"/>
      <c r="B29" s="20"/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 hidden="1">
      <c r="A30" s="21"/>
      <c r="B30" s="20"/>
      <c r="C30" s="22"/>
      <c r="D30" s="22"/>
      <c r="E30" s="22"/>
      <c r="F30" s="60"/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24" ht="17.25" customHeight="1" hidden="1">
      <c r="A31" s="19"/>
      <c r="B31" s="29"/>
      <c r="C31" s="30"/>
      <c r="D31" s="30"/>
      <c r="E31" s="30"/>
      <c r="F31" s="81"/>
      <c r="G31" s="30"/>
      <c r="H31" s="23"/>
      <c r="I31" s="6"/>
      <c r="J31" s="8"/>
      <c r="K31">
        <v>6</v>
      </c>
      <c r="L31">
        <v>2</v>
      </c>
      <c r="M31">
        <v>4</v>
      </c>
      <c r="N31" s="7">
        <f>C31*J31*K31</f>
        <v>0</v>
      </c>
      <c r="O31" s="7" t="e">
        <f>J31*#REF!*L31</f>
        <v>#REF!</v>
      </c>
      <c r="P31" s="7">
        <f>D31*J31*M31</f>
        <v>0</v>
      </c>
      <c r="Q31" s="10"/>
      <c r="R31" s="5"/>
      <c r="V31">
        <f>J31*R31*U31</f>
        <v>0</v>
      </c>
      <c r="W31">
        <f>U31*S31*J31</f>
        <v>0</v>
      </c>
      <c r="X31">
        <f>SUM(V31:W31)</f>
        <v>0</v>
      </c>
    </row>
    <row r="32" spans="1:24" ht="18.75" hidden="1">
      <c r="A32" s="21"/>
      <c r="B32" s="29"/>
      <c r="C32" s="30"/>
      <c r="D32" s="30"/>
      <c r="E32" s="30"/>
      <c r="F32" s="81"/>
      <c r="G32" s="30"/>
      <c r="H32" s="23"/>
      <c r="I32" s="6"/>
      <c r="J32" s="8"/>
      <c r="K32">
        <v>6</v>
      </c>
      <c r="L32">
        <v>2</v>
      </c>
      <c r="M32">
        <v>4</v>
      </c>
      <c r="N32" s="7">
        <f>C32*J32*K32</f>
        <v>0</v>
      </c>
      <c r="O32" s="7" t="e">
        <f>J32*#REF!*L32</f>
        <v>#REF!</v>
      </c>
      <c r="P32" s="7">
        <f>D32*J32*M32</f>
        <v>0</v>
      </c>
      <c r="Q32" s="10"/>
      <c r="R32" s="5"/>
      <c r="V32">
        <f>J32*R32*U32</f>
        <v>0</v>
      </c>
      <c r="W32">
        <f>U32*S32*J32</f>
        <v>0</v>
      </c>
      <c r="X32">
        <f>SUM(V32:W32)</f>
        <v>0</v>
      </c>
    </row>
    <row r="33" spans="1:24" ht="18.75" hidden="1">
      <c r="A33" s="21"/>
      <c r="B33" s="31"/>
      <c r="C33" s="30"/>
      <c r="D33" s="30"/>
      <c r="E33" s="30"/>
      <c r="F33" s="81"/>
      <c r="G33" s="30"/>
      <c r="H33" s="23"/>
      <c r="I33" s="6"/>
      <c r="J33" s="8"/>
      <c r="K33">
        <v>6</v>
      </c>
      <c r="L33">
        <v>2</v>
      </c>
      <c r="M33">
        <v>4</v>
      </c>
      <c r="N33" s="7">
        <f>C33*J33*K33</f>
        <v>0</v>
      </c>
      <c r="O33" s="7" t="e">
        <f>J33*#REF!*L33</f>
        <v>#REF!</v>
      </c>
      <c r="P33" s="7">
        <f>D33*J33*M33</f>
        <v>0</v>
      </c>
      <c r="Q33" s="10"/>
      <c r="R33" s="5"/>
      <c r="V33">
        <f>J33*R33*U33</f>
        <v>0</v>
      </c>
      <c r="W33">
        <f>U33*S33*J33</f>
        <v>0</v>
      </c>
      <c r="X33">
        <f>SUM(V33:W33)</f>
        <v>0</v>
      </c>
    </row>
    <row r="34" spans="1:18" ht="18.75" hidden="1">
      <c r="A34" s="21"/>
      <c r="B34" s="31"/>
      <c r="C34" s="30"/>
      <c r="D34" s="30"/>
      <c r="E34" s="30"/>
      <c r="F34" s="81"/>
      <c r="G34" s="30"/>
      <c r="H34" s="23"/>
      <c r="I34" s="6"/>
      <c r="J34" s="8"/>
      <c r="N34" s="7"/>
      <c r="O34" s="7"/>
      <c r="P34" s="7"/>
      <c r="Q34" s="10"/>
      <c r="R34" s="5"/>
    </row>
    <row r="35" spans="1:18" ht="18.75" hidden="1">
      <c r="A35" s="21"/>
      <c r="B35" s="31"/>
      <c r="C35" s="30"/>
      <c r="D35" s="30"/>
      <c r="E35" s="30"/>
      <c r="F35" s="81"/>
      <c r="G35" s="30"/>
      <c r="H35" s="23"/>
      <c r="I35" s="6"/>
      <c r="J35" s="8"/>
      <c r="N35" s="7"/>
      <c r="O35" s="7"/>
      <c r="P35" s="7"/>
      <c r="Q35" s="10"/>
      <c r="R35" s="5"/>
    </row>
    <row r="36" spans="1:18" ht="18.75" hidden="1">
      <c r="A36" s="21"/>
      <c r="B36" s="31"/>
      <c r="C36" s="30"/>
      <c r="D36" s="30"/>
      <c r="E36" s="30"/>
      <c r="F36" s="81"/>
      <c r="G36" s="30"/>
      <c r="H36" s="23"/>
      <c r="I36" s="6"/>
      <c r="J36" s="8"/>
      <c r="N36" s="7"/>
      <c r="O36" s="7"/>
      <c r="P36" s="7"/>
      <c r="Q36" s="10"/>
      <c r="R36" s="5"/>
    </row>
    <row r="37" spans="1:18" ht="18.75" customHeight="1" hidden="1">
      <c r="A37" s="21"/>
      <c r="B37" s="31"/>
      <c r="C37" s="30"/>
      <c r="D37" s="30"/>
      <c r="E37" s="30"/>
      <c r="F37" s="81"/>
      <c r="G37" s="30"/>
      <c r="H37" s="23"/>
      <c r="I37" s="6"/>
      <c r="J37" s="8"/>
      <c r="N37" s="7"/>
      <c r="O37" s="7"/>
      <c r="P37" s="7"/>
      <c r="Q37" s="10"/>
      <c r="R37" s="5"/>
    </row>
    <row r="38" spans="1:18" ht="18.75" hidden="1">
      <c r="A38" s="21"/>
      <c r="B38" s="31"/>
      <c r="C38" s="30"/>
      <c r="D38" s="30"/>
      <c r="E38" s="30"/>
      <c r="F38" s="81"/>
      <c r="G38" s="30"/>
      <c r="H38" s="23"/>
      <c r="I38" s="6"/>
      <c r="J38" s="8"/>
      <c r="N38" s="7"/>
      <c r="O38" s="7"/>
      <c r="P38" s="7"/>
      <c r="Q38" s="10"/>
      <c r="R38" s="5"/>
    </row>
    <row r="39" spans="1:18" ht="18.75" hidden="1">
      <c r="A39" s="21"/>
      <c r="B39" s="31"/>
      <c r="C39" s="30"/>
      <c r="D39" s="30"/>
      <c r="E39" s="30"/>
      <c r="F39" s="81"/>
      <c r="G39" s="30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21"/>
      <c r="B40" s="31"/>
      <c r="C40" s="30"/>
      <c r="D40" s="30"/>
      <c r="E40" s="30"/>
      <c r="F40" s="81"/>
      <c r="G40" s="30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21"/>
      <c r="B41" s="31"/>
      <c r="C41" s="30"/>
      <c r="D41" s="30"/>
      <c r="E41" s="30"/>
      <c r="F41" s="81"/>
      <c r="G41" s="30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21"/>
      <c r="B42" s="31"/>
      <c r="C42" s="30"/>
      <c r="D42" s="30"/>
      <c r="E42" s="30"/>
      <c r="F42" s="81"/>
      <c r="G42" s="30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21"/>
      <c r="B43" s="31"/>
      <c r="C43" s="30"/>
      <c r="D43" s="30"/>
      <c r="E43" s="30"/>
      <c r="F43" s="81"/>
      <c r="G43" s="30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21"/>
      <c r="B44" s="31"/>
      <c r="C44" s="30"/>
      <c r="D44" s="30"/>
      <c r="E44" s="30"/>
      <c r="F44" s="81"/>
      <c r="G44" s="30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21"/>
      <c r="B45" s="31"/>
      <c r="C45" s="30"/>
      <c r="D45" s="30"/>
      <c r="E45" s="30"/>
      <c r="F45" s="81"/>
      <c r="G45" s="30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21"/>
      <c r="B46" s="31"/>
      <c r="C46" s="30"/>
      <c r="D46" s="30"/>
      <c r="E46" s="30"/>
      <c r="F46" s="81"/>
      <c r="G46" s="30"/>
      <c r="H46" s="23"/>
      <c r="I46" s="6"/>
      <c r="J46" s="8"/>
      <c r="N46" s="7"/>
      <c r="O46" s="7"/>
      <c r="P46" s="7"/>
      <c r="Q46" s="10"/>
      <c r="R46" s="5"/>
    </row>
    <row r="47" spans="1:18" ht="18.75" hidden="1">
      <c r="A47" s="21"/>
      <c r="B47" s="31"/>
      <c r="C47" s="30"/>
      <c r="D47" s="30"/>
      <c r="E47" s="30"/>
      <c r="F47" s="81"/>
      <c r="G47" s="30"/>
      <c r="H47" s="23"/>
      <c r="I47" s="6"/>
      <c r="J47" s="8"/>
      <c r="N47" s="7"/>
      <c r="O47" s="7"/>
      <c r="P47" s="7"/>
      <c r="Q47" s="10"/>
      <c r="R47" s="5"/>
    </row>
    <row r="48" spans="1:18" ht="18.75" hidden="1">
      <c r="A48" s="21"/>
      <c r="B48" s="31"/>
      <c r="C48" s="30"/>
      <c r="D48" s="30"/>
      <c r="E48" s="30"/>
      <c r="F48" s="81"/>
      <c r="G48" s="30"/>
      <c r="H48" s="23"/>
      <c r="I48" s="6"/>
      <c r="J48" s="8"/>
      <c r="N48" s="7"/>
      <c r="O48" s="7"/>
      <c r="P48" s="7"/>
      <c r="Q48" s="10"/>
      <c r="R48" s="5"/>
    </row>
    <row r="49" spans="1:18" ht="18.75" hidden="1">
      <c r="A49" s="21"/>
      <c r="B49" s="31"/>
      <c r="C49" s="30"/>
      <c r="D49" s="30"/>
      <c r="E49" s="30"/>
      <c r="F49" s="81"/>
      <c r="G49" s="30"/>
      <c r="H49" s="23"/>
      <c r="I49" s="6"/>
      <c r="J49" s="8"/>
      <c r="N49" s="7"/>
      <c r="O49" s="7"/>
      <c r="P49" s="7"/>
      <c r="Q49" s="10"/>
      <c r="R49" s="5"/>
    </row>
    <row r="50" spans="1:18" ht="18.75" hidden="1">
      <c r="A50" s="21"/>
      <c r="B50" s="31"/>
      <c r="C50" s="30"/>
      <c r="D50" s="30"/>
      <c r="E50" s="30"/>
      <c r="F50" s="81"/>
      <c r="G50" s="30"/>
      <c r="H50" s="23"/>
      <c r="I50" s="6"/>
      <c r="J50" s="8"/>
      <c r="N50" s="7"/>
      <c r="O50" s="7"/>
      <c r="P50" s="7"/>
      <c r="Q50" s="10"/>
      <c r="R50" s="5"/>
    </row>
    <row r="51" spans="1:18" ht="18.75" hidden="1">
      <c r="A51" s="21"/>
      <c r="B51" s="31"/>
      <c r="C51" s="30"/>
      <c r="D51" s="30"/>
      <c r="E51" s="30"/>
      <c r="F51" s="81"/>
      <c r="G51" s="30"/>
      <c r="H51" s="23"/>
      <c r="I51" s="6"/>
      <c r="J51" s="8"/>
      <c r="N51" s="7"/>
      <c r="O51" s="7"/>
      <c r="P51" s="7"/>
      <c r="Q51" s="10"/>
      <c r="R51" s="5"/>
    </row>
    <row r="52" spans="1:18" ht="18.75" customHeight="1" hidden="1">
      <c r="A52" s="21"/>
      <c r="B52" s="31"/>
      <c r="C52" s="30"/>
      <c r="D52" s="30"/>
      <c r="E52" s="30"/>
      <c r="F52" s="81"/>
      <c r="G52" s="30"/>
      <c r="H52" s="23"/>
      <c r="I52" s="6"/>
      <c r="J52" s="8"/>
      <c r="N52" s="7"/>
      <c r="O52" s="7"/>
      <c r="P52" s="7"/>
      <c r="Q52" s="10"/>
      <c r="R52" s="5"/>
    </row>
    <row r="53" spans="1:18" ht="18.75" customHeight="1">
      <c r="A53" s="21"/>
      <c r="B53" s="47" t="s">
        <v>89</v>
      </c>
      <c r="C53" s="30"/>
      <c r="D53" s="30"/>
      <c r="E53" s="30"/>
      <c r="F53" s="81" t="s">
        <v>95</v>
      </c>
      <c r="G53" s="30"/>
      <c r="H53" s="23"/>
      <c r="I53" s="6"/>
      <c r="J53" s="8"/>
      <c r="N53" s="7"/>
      <c r="O53" s="7"/>
      <c r="P53" s="7"/>
      <c r="Q53" s="10"/>
      <c r="R53" s="5"/>
    </row>
    <row r="54" spans="1:18" ht="18.75" customHeight="1">
      <c r="A54" s="21"/>
      <c r="B54" s="31" t="s">
        <v>198</v>
      </c>
      <c r="C54" s="30"/>
      <c r="D54" s="30"/>
      <c r="E54" s="30"/>
      <c r="F54" s="81">
        <v>3336</v>
      </c>
      <c r="G54" s="30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21"/>
      <c r="B55" s="31" t="s">
        <v>199</v>
      </c>
      <c r="C55" s="30"/>
      <c r="D55" s="30"/>
      <c r="E55" s="30"/>
      <c r="F55" s="81">
        <v>217.69</v>
      </c>
      <c r="G55" s="30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21"/>
      <c r="B56" s="31" t="s">
        <v>200</v>
      </c>
      <c r="C56" s="30"/>
      <c r="D56" s="30"/>
      <c r="E56" s="30"/>
      <c r="F56" s="81">
        <v>1995.57</v>
      </c>
      <c r="G56" s="30"/>
      <c r="H56" s="23"/>
      <c r="I56" s="6"/>
      <c r="J56" s="8"/>
      <c r="N56" s="7"/>
      <c r="O56" s="7"/>
      <c r="P56" s="7"/>
      <c r="Q56" s="10"/>
      <c r="R56" s="5"/>
    </row>
    <row r="57" spans="1:18" ht="18.75" customHeight="1">
      <c r="A57" s="21"/>
      <c r="B57" s="31" t="s">
        <v>201</v>
      </c>
      <c r="C57" s="30"/>
      <c r="D57" s="30"/>
      <c r="E57" s="30"/>
      <c r="F57" s="81">
        <v>160.98</v>
      </c>
      <c r="G57" s="30"/>
      <c r="H57" s="23"/>
      <c r="I57" s="6"/>
      <c r="J57" s="8"/>
      <c r="N57" s="7"/>
      <c r="O57" s="7"/>
      <c r="P57" s="7"/>
      <c r="Q57" s="10"/>
      <c r="R57" s="5"/>
    </row>
    <row r="58" spans="1:18" ht="18.75" customHeight="1">
      <c r="A58" s="21"/>
      <c r="B58" s="44" t="s">
        <v>105</v>
      </c>
      <c r="C58" s="30"/>
      <c r="D58" s="30"/>
      <c r="E58" s="30"/>
      <c r="F58" s="60" t="s">
        <v>97</v>
      </c>
      <c r="G58" s="30"/>
      <c r="H58" s="23"/>
      <c r="I58" s="6"/>
      <c r="J58" s="8"/>
      <c r="N58" s="7"/>
      <c r="O58" s="7"/>
      <c r="P58" s="7"/>
      <c r="Q58" s="10"/>
      <c r="R58" s="5"/>
    </row>
    <row r="59" spans="1:18" ht="18.75" customHeight="1">
      <c r="A59" s="21"/>
      <c r="B59" s="35" t="s">
        <v>171</v>
      </c>
      <c r="C59" s="30"/>
      <c r="D59" s="30"/>
      <c r="E59" s="30"/>
      <c r="F59" s="60">
        <v>271</v>
      </c>
      <c r="G59" s="30"/>
      <c r="H59" s="23"/>
      <c r="I59" s="6"/>
      <c r="J59" s="8"/>
      <c r="N59" s="7"/>
      <c r="O59" s="7"/>
      <c r="P59" s="7"/>
      <c r="Q59" s="10"/>
      <c r="R59" s="5"/>
    </row>
    <row r="60" spans="1:18" ht="18.75" customHeight="1">
      <c r="A60" s="21"/>
      <c r="B60" s="35" t="s">
        <v>202</v>
      </c>
      <c r="C60" s="30"/>
      <c r="D60" s="30"/>
      <c r="E60" s="30"/>
      <c r="F60" s="60">
        <v>1130.87</v>
      </c>
      <c r="G60" s="30"/>
      <c r="H60" s="23"/>
      <c r="I60" s="6"/>
      <c r="J60" s="8"/>
      <c r="N60" s="7"/>
      <c r="O60" s="7"/>
      <c r="P60" s="7"/>
      <c r="Q60" s="10"/>
      <c r="R60" s="5"/>
    </row>
    <row r="61" spans="1:18" ht="18.75" customHeight="1">
      <c r="A61" s="21"/>
      <c r="B61" s="44" t="s">
        <v>107</v>
      </c>
      <c r="C61" s="30"/>
      <c r="D61" s="30"/>
      <c r="E61" s="30"/>
      <c r="F61" s="60" t="s">
        <v>98</v>
      </c>
      <c r="G61" s="30"/>
      <c r="H61" s="23"/>
      <c r="I61" s="6"/>
      <c r="J61" s="8"/>
      <c r="N61" s="7"/>
      <c r="O61" s="7"/>
      <c r="P61" s="7"/>
      <c r="Q61" s="10"/>
      <c r="R61" s="5"/>
    </row>
    <row r="62" spans="1:18" ht="18.75" customHeight="1">
      <c r="A62" s="21"/>
      <c r="B62" s="35" t="s">
        <v>203</v>
      </c>
      <c r="C62" s="30"/>
      <c r="D62" s="30"/>
      <c r="E62" s="30"/>
      <c r="F62" s="60">
        <v>1325</v>
      </c>
      <c r="G62" s="30"/>
      <c r="H62" s="23"/>
      <c r="I62" s="6"/>
      <c r="J62" s="8"/>
      <c r="N62" s="7"/>
      <c r="O62" s="7"/>
      <c r="P62" s="7"/>
      <c r="Q62" s="10"/>
      <c r="R62" s="5"/>
    </row>
    <row r="63" spans="1:18" ht="18.75" customHeight="1">
      <c r="A63" s="21"/>
      <c r="B63" s="35" t="s">
        <v>204</v>
      </c>
      <c r="C63" s="30"/>
      <c r="D63" s="30"/>
      <c r="E63" s="30"/>
      <c r="F63" s="60">
        <v>74</v>
      </c>
      <c r="G63" s="30"/>
      <c r="H63" s="23"/>
      <c r="I63" s="6"/>
      <c r="J63" s="8"/>
      <c r="N63" s="7"/>
      <c r="O63" s="7"/>
      <c r="P63" s="7"/>
      <c r="Q63" s="10"/>
      <c r="R63" s="5"/>
    </row>
    <row r="64" spans="1:18" ht="18.75" customHeight="1">
      <c r="A64" s="21"/>
      <c r="B64" s="44" t="s">
        <v>110</v>
      </c>
      <c r="C64" s="30"/>
      <c r="D64" s="30"/>
      <c r="E64" s="30"/>
      <c r="F64" s="60" t="s">
        <v>99</v>
      </c>
      <c r="G64" s="30"/>
      <c r="H64" s="23"/>
      <c r="I64" s="6"/>
      <c r="J64" s="8"/>
      <c r="N64" s="7"/>
      <c r="O64" s="7"/>
      <c r="P64" s="7"/>
      <c r="Q64" s="10"/>
      <c r="R64" s="5"/>
    </row>
    <row r="65" spans="1:18" ht="18.75" customHeight="1">
      <c r="A65" s="21"/>
      <c r="B65" s="35" t="s">
        <v>205</v>
      </c>
      <c r="C65" s="30"/>
      <c r="D65" s="30"/>
      <c r="E65" s="30"/>
      <c r="F65" s="60">
        <v>2122.22</v>
      </c>
      <c r="G65" s="30"/>
      <c r="H65" s="23"/>
      <c r="I65" s="6"/>
      <c r="J65" s="8"/>
      <c r="N65" s="7"/>
      <c r="O65" s="7"/>
      <c r="P65" s="7"/>
      <c r="Q65" s="10"/>
      <c r="R65" s="5"/>
    </row>
    <row r="66" spans="1:18" ht="18.75" customHeight="1">
      <c r="A66" s="21"/>
      <c r="B66" s="35" t="s">
        <v>27</v>
      </c>
      <c r="C66" s="30"/>
      <c r="D66" s="30"/>
      <c r="E66" s="30"/>
      <c r="F66" s="60">
        <v>49.32</v>
      </c>
      <c r="G66" s="30"/>
      <c r="H66" s="23"/>
      <c r="I66" s="6"/>
      <c r="J66" s="8"/>
      <c r="N66" s="7"/>
      <c r="O66" s="7"/>
      <c r="P66" s="7"/>
      <c r="Q66" s="10"/>
      <c r="R66" s="5"/>
    </row>
    <row r="67" spans="1:18" ht="18.75" customHeight="1">
      <c r="A67" s="21"/>
      <c r="B67" s="44" t="s">
        <v>112</v>
      </c>
      <c r="C67" s="30"/>
      <c r="D67" s="30"/>
      <c r="E67" s="30"/>
      <c r="F67" s="60" t="s">
        <v>100</v>
      </c>
      <c r="G67" s="30"/>
      <c r="H67" s="23"/>
      <c r="I67" s="6"/>
      <c r="J67" s="8"/>
      <c r="N67" s="7"/>
      <c r="O67" s="7"/>
      <c r="P67" s="7"/>
      <c r="Q67" s="10"/>
      <c r="R67" s="5"/>
    </row>
    <row r="68" spans="1:18" ht="18.75" customHeight="1">
      <c r="A68" s="21"/>
      <c r="B68" s="35" t="s">
        <v>113</v>
      </c>
      <c r="C68" s="30"/>
      <c r="D68" s="30"/>
      <c r="E68" s="30"/>
      <c r="F68" s="60">
        <v>726.84</v>
      </c>
      <c r="G68" s="30"/>
      <c r="H68" s="23"/>
      <c r="I68" s="6"/>
      <c r="J68" s="8"/>
      <c r="N68" s="7"/>
      <c r="O68" s="7"/>
      <c r="P68" s="7"/>
      <c r="Q68" s="10"/>
      <c r="R68" s="5"/>
    </row>
    <row r="69" spans="1:32" ht="18.75">
      <c r="A69" s="18"/>
      <c r="B69" s="20" t="s">
        <v>11</v>
      </c>
      <c r="C69" s="19">
        <f>SUM(C13:C33)</f>
        <v>8.75</v>
      </c>
      <c r="D69" s="22">
        <f>I69</f>
        <v>9.8031370038</v>
      </c>
      <c r="E69" s="22">
        <f>SUM(E13:E38)</f>
        <v>67753.53</v>
      </c>
      <c r="F69" s="60">
        <f>F13+F14+F15+F16+F17+F18</f>
        <v>48818.049999999996</v>
      </c>
      <c r="G69" s="22">
        <f aca="true" t="shared" si="11" ref="G69:AF69">G13+G14+G15+G16+G17+G18</f>
        <v>70969.08</v>
      </c>
      <c r="H69" s="22">
        <f t="shared" si="11"/>
        <v>9.1869398207125</v>
      </c>
      <c r="I69" s="22">
        <f t="shared" si="11"/>
        <v>9.8031370038</v>
      </c>
      <c r="J69" s="22">
        <f t="shared" si="11"/>
        <v>3783</v>
      </c>
      <c r="K69" s="22">
        <f t="shared" si="11"/>
        <v>36</v>
      </c>
      <c r="L69" s="22">
        <f t="shared" si="11"/>
        <v>12</v>
      </c>
      <c r="M69" s="22">
        <f t="shared" si="11"/>
        <v>24</v>
      </c>
      <c r="N69" s="22">
        <f t="shared" si="11"/>
        <v>33101.25</v>
      </c>
      <c r="O69" s="22" t="e">
        <f t="shared" si="11"/>
        <v>#REF!</v>
      </c>
      <c r="P69" s="22">
        <f t="shared" si="11"/>
        <v>23101.520000000004</v>
      </c>
      <c r="Q69" s="22" t="e">
        <f t="shared" si="11"/>
        <v>#REF!</v>
      </c>
      <c r="R69" s="22">
        <f t="shared" si="11"/>
        <v>8.75</v>
      </c>
      <c r="S69" s="22">
        <f t="shared" si="11"/>
        <v>9.16</v>
      </c>
      <c r="T69" s="22">
        <f t="shared" si="11"/>
        <v>36</v>
      </c>
      <c r="U69" s="22">
        <f t="shared" si="11"/>
        <v>36</v>
      </c>
      <c r="V69" s="22">
        <f t="shared" si="11"/>
        <v>33101.25</v>
      </c>
      <c r="W69" s="22">
        <f t="shared" si="11"/>
        <v>34652.28</v>
      </c>
      <c r="X69" s="22">
        <f t="shared" si="11"/>
        <v>67753.53</v>
      </c>
      <c r="Y69" s="22">
        <f t="shared" si="11"/>
        <v>0</v>
      </c>
      <c r="Z69" s="22">
        <f t="shared" si="11"/>
        <v>0</v>
      </c>
      <c r="AA69" s="22">
        <f t="shared" si="11"/>
        <v>0</v>
      </c>
      <c r="AB69" s="22">
        <f t="shared" si="11"/>
        <v>0</v>
      </c>
      <c r="AC69" s="22">
        <f t="shared" si="11"/>
        <v>0</v>
      </c>
      <c r="AD69" s="22">
        <f t="shared" si="11"/>
        <v>0</v>
      </c>
      <c r="AE69" s="22">
        <f t="shared" si="11"/>
        <v>0</v>
      </c>
      <c r="AF69" s="22">
        <f t="shared" si="11"/>
        <v>0</v>
      </c>
    </row>
    <row r="70" spans="1:36" ht="19.5" customHeight="1">
      <c r="A70" s="18">
        <v>5</v>
      </c>
      <c r="B70" s="25" t="s">
        <v>22</v>
      </c>
      <c r="C70" s="57">
        <v>1.47</v>
      </c>
      <c r="D70" s="57">
        <v>1.58</v>
      </c>
      <c r="E70" s="60">
        <f>AG70*AH70*6</f>
        <v>11538.15</v>
      </c>
      <c r="F70" s="60">
        <f>E70</f>
        <v>11538.15</v>
      </c>
      <c r="G70" s="60">
        <f>AI70*6*AG70</f>
        <v>12975.69</v>
      </c>
      <c r="H70" s="56" t="e">
        <f>#REF!</f>
        <v>#REF!</v>
      </c>
      <c r="I70" s="5">
        <f>C70+D70</f>
        <v>3.05</v>
      </c>
      <c r="J70" s="46">
        <v>3.43</v>
      </c>
      <c r="K70">
        <v>10</v>
      </c>
      <c r="L70">
        <v>2</v>
      </c>
      <c r="N70" s="7">
        <f>C70*J70*K70</f>
        <v>50.42100000000001</v>
      </c>
      <c r="O70" s="7" t="e">
        <f>#REF!*J70*L70</f>
        <v>#REF!</v>
      </c>
      <c r="P70" s="7" t="e">
        <f>SUM(N70:O70)</f>
        <v>#REF!</v>
      </c>
      <c r="Q70" s="9"/>
      <c r="R70" s="5">
        <v>1.47</v>
      </c>
      <c r="S70">
        <v>1.58</v>
      </c>
      <c r="T70">
        <v>6</v>
      </c>
      <c r="U70">
        <v>6</v>
      </c>
      <c r="V70">
        <f>R70*J70*T70</f>
        <v>30.2526</v>
      </c>
      <c r="W70">
        <f>S70*U70*J70</f>
        <v>32.516400000000004</v>
      </c>
      <c r="X70">
        <f>SUM(V70:W70)</f>
        <v>62.769000000000005</v>
      </c>
      <c r="AC70" t="e">
        <f>#REF!</f>
        <v>#REF!</v>
      </c>
      <c r="AD70" s="56" t="e">
        <f>#REF!</f>
        <v>#REF!</v>
      </c>
      <c r="AE70" s="56">
        <v>3.05</v>
      </c>
      <c r="AF70" t="e">
        <f>#REF!</f>
        <v>#REF!</v>
      </c>
      <c r="AG70">
        <f>C7</f>
        <v>630.5</v>
      </c>
      <c r="AH70">
        <v>3.05</v>
      </c>
      <c r="AI70">
        <v>3.43</v>
      </c>
      <c r="AJ70">
        <v>3.43</v>
      </c>
    </row>
    <row r="71" spans="1:17" ht="18.75">
      <c r="A71" s="16"/>
      <c r="B71" s="26"/>
      <c r="C71" s="16"/>
      <c r="D71" s="16"/>
      <c r="E71" s="16"/>
      <c r="F71" s="70"/>
      <c r="G71" s="16"/>
      <c r="H71" s="16"/>
      <c r="Q71" s="10"/>
    </row>
    <row r="72" spans="1:17" ht="18.75">
      <c r="A72" s="90" t="s">
        <v>75</v>
      </c>
      <c r="B72" s="90"/>
      <c r="C72" s="110">
        <v>61015.26</v>
      </c>
      <c r="D72" s="110"/>
      <c r="E72" s="12" t="s">
        <v>13</v>
      </c>
      <c r="F72" s="16"/>
      <c r="G72" s="16"/>
      <c r="H72" s="16"/>
      <c r="Q72" s="10"/>
    </row>
    <row r="73" spans="1:17" ht="18.75">
      <c r="A73" s="90" t="s">
        <v>76</v>
      </c>
      <c r="B73" s="90"/>
      <c r="C73" s="110">
        <v>62557.19</v>
      </c>
      <c r="D73" s="110"/>
      <c r="E73" s="12" t="s">
        <v>13</v>
      </c>
      <c r="F73" s="16"/>
      <c r="G73" s="16"/>
      <c r="H73" s="16"/>
      <c r="Q73" s="10"/>
    </row>
    <row r="74" spans="1:8" ht="18.75">
      <c r="A74" s="105" t="s">
        <v>12</v>
      </c>
      <c r="B74" s="105"/>
      <c r="C74" s="105"/>
      <c r="D74" s="105"/>
      <c r="E74" s="105"/>
      <c r="F74" s="105"/>
      <c r="G74" s="105"/>
      <c r="H74" s="16"/>
    </row>
    <row r="75" spans="1:8" ht="18.75" customHeight="1" hidden="1">
      <c r="A75" s="106" t="s">
        <v>29</v>
      </c>
      <c r="B75" s="106"/>
      <c r="C75" s="11" t="e">
        <f>C72-#REF!</f>
        <v>#REF!</v>
      </c>
      <c r="D75" s="16" t="s">
        <v>13</v>
      </c>
      <c r="E75" s="16"/>
      <c r="F75" s="16"/>
      <c r="G75" s="16"/>
      <c r="H75" s="16"/>
    </row>
    <row r="76" spans="1:8" ht="18.75" customHeight="1" hidden="1">
      <c r="A76" s="106" t="s">
        <v>31</v>
      </c>
      <c r="B76" s="106"/>
      <c r="C76" s="51">
        <f>E69-F69</f>
        <v>18935.480000000003</v>
      </c>
      <c r="D76" s="52" t="str">
        <f>D75</f>
        <v>рублей</v>
      </c>
      <c r="H76" s="3"/>
    </row>
    <row r="77" spans="1:8" ht="18.75">
      <c r="A77" s="4"/>
      <c r="B77" s="3"/>
      <c r="C77" s="3"/>
      <c r="D77" s="3"/>
      <c r="E77" s="3"/>
      <c r="F77" s="3"/>
      <c r="G77" s="3"/>
      <c r="H77" s="3"/>
    </row>
    <row r="78" spans="2:8" ht="12.75">
      <c r="B78" s="1"/>
      <c r="C78" s="1"/>
      <c r="D78" s="1"/>
      <c r="E78" s="1"/>
      <c r="F78" s="1"/>
      <c r="G78" s="1"/>
      <c r="H78" s="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76:B76"/>
    <mergeCell ref="J9:Q12"/>
    <mergeCell ref="A75:B75"/>
    <mergeCell ref="C73:D73"/>
    <mergeCell ref="R9:X12"/>
    <mergeCell ref="A74:G74"/>
    <mergeCell ref="C9:D10"/>
    <mergeCell ref="C72:D72"/>
    <mergeCell ref="A72:B72"/>
    <mergeCell ref="A73:B7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42"/>
  <sheetViews>
    <sheetView view="pageBreakPreview" zoomScale="75" zoomScaleSheetLayoutView="75" zoomScalePageLayoutView="0" workbookViewId="0" topLeftCell="A6">
      <selection activeCell="D23" sqref="D23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1.75390625" style="0" customWidth="1"/>
    <col min="4" max="4" width="14.25390625" style="0" customWidth="1"/>
    <col min="5" max="5" width="17.125" style="0" customWidth="1"/>
    <col min="6" max="6" width="13.00390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8.75390625" style="0" hidden="1" customWidth="1"/>
    <col min="15" max="15" width="7.625" style="0" hidden="1" customWidth="1"/>
    <col min="16" max="17" width="8.75390625" style="0" hidden="1" customWidth="1"/>
    <col min="18" max="18" width="7.75390625" style="0" hidden="1" customWidth="1"/>
    <col min="19" max="19" width="5.875" style="0" hidden="1" customWidth="1"/>
    <col min="20" max="21" width="2.375" style="0" hidden="1" customWidth="1"/>
    <col min="22" max="22" width="10.00390625" style="0" hidden="1" customWidth="1"/>
    <col min="23" max="37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30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867.1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AG13*6*AH13</f>
        <v>11133.564000000002</v>
      </c>
      <c r="F13" s="22">
        <f>E13</f>
        <v>11133.564000000002</v>
      </c>
      <c r="G13" s="22">
        <f aca="true" t="shared" si="1" ref="G13:G18">AG13*12*AI13</f>
        <v>11757.876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867.1</v>
      </c>
      <c r="K13">
        <v>6</v>
      </c>
      <c r="L13">
        <v>2</v>
      </c>
      <c r="M13">
        <v>4</v>
      </c>
      <c r="N13" s="7">
        <f aca="true" t="shared" si="4" ref="N13:N20">C13*J13*K13</f>
        <v>5462.7300000000005</v>
      </c>
      <c r="O13" s="7" t="e">
        <f>J13*#REF!*L13</f>
        <v>#REF!</v>
      </c>
      <c r="P13" s="7">
        <f aca="true" t="shared" si="5" ref="P13:P20">D13*J13*M13</f>
        <v>3780.5560000000005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20">J13*R13*U13</f>
        <v>5462.7300000000005</v>
      </c>
      <c r="W13">
        <f aca="true" t="shared" si="8" ref="W13:W20">U13*S13*J13</f>
        <v>5670.834000000001</v>
      </c>
      <c r="X13">
        <f aca="true" t="shared" si="9" ref="X13:X20">SUM(V13:W13)</f>
        <v>11133.564000000002</v>
      </c>
      <c r="AG13" s="56">
        <f>C7</f>
        <v>867.1</v>
      </c>
      <c r="AH13" s="5">
        <f aca="true" t="shared" si="10" ref="AH13:AH18"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14151.072</v>
      </c>
      <c r="F14" s="22">
        <f>E14</f>
        <v>14151.072</v>
      </c>
      <c r="G14" s="22">
        <f t="shared" si="1"/>
        <v>15087.54</v>
      </c>
      <c r="H14" s="23">
        <f t="shared" si="2"/>
        <v>1.3964148527483002</v>
      </c>
      <c r="I14" s="6">
        <f t="shared" si="3"/>
        <v>1.4900768245776</v>
      </c>
      <c r="J14" s="8">
        <f>J13</f>
        <v>867.1</v>
      </c>
      <c r="K14">
        <v>6</v>
      </c>
      <c r="L14">
        <v>2</v>
      </c>
      <c r="M14">
        <v>4</v>
      </c>
      <c r="N14" s="7">
        <f t="shared" si="4"/>
        <v>6919.4580000000005</v>
      </c>
      <c r="O14" s="7" t="e">
        <f>J14*#REF!*L14</f>
        <v>#REF!</v>
      </c>
      <c r="P14" s="7">
        <f t="shared" si="5"/>
        <v>4821.076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6919.4580000000005</v>
      </c>
      <c r="W14">
        <f t="shared" si="8"/>
        <v>7231.6140000000005</v>
      </c>
      <c r="X14">
        <f t="shared" si="9"/>
        <v>14151.072</v>
      </c>
      <c r="AG14">
        <f>AG13</f>
        <v>867.1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1456.7280000000003</v>
      </c>
      <c r="F15" s="22">
        <f>E15</f>
        <v>1456.7280000000003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867.1</v>
      </c>
      <c r="K15">
        <v>6</v>
      </c>
      <c r="L15">
        <v>2</v>
      </c>
      <c r="M15">
        <v>4</v>
      </c>
      <c r="N15" s="7">
        <f t="shared" si="4"/>
        <v>676.3380000000001</v>
      </c>
      <c r="O15" s="7" t="e">
        <f>J15*#REF!*L15</f>
        <v>#REF!</v>
      </c>
      <c r="P15" s="7">
        <f t="shared" si="5"/>
        <v>520.26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676.3380000000001</v>
      </c>
      <c r="W15">
        <f t="shared" si="8"/>
        <v>0</v>
      </c>
      <c r="X15">
        <f t="shared" si="9"/>
        <v>676.3380000000001</v>
      </c>
      <c r="AG15">
        <f>AG14</f>
        <v>867.1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8376.186</v>
      </c>
      <c r="F16" s="22">
        <f>E16</f>
        <v>8376.186</v>
      </c>
      <c r="G16" s="22">
        <f t="shared" si="1"/>
        <v>8532.264</v>
      </c>
      <c r="H16" s="23">
        <f t="shared" si="2"/>
        <v>0.8294494238129001</v>
      </c>
      <c r="I16" s="6">
        <f t="shared" si="3"/>
        <v>0.8850832266288</v>
      </c>
      <c r="J16" s="8">
        <f>J15</f>
        <v>867.1</v>
      </c>
      <c r="K16">
        <v>6</v>
      </c>
      <c r="L16">
        <v>2</v>
      </c>
      <c r="M16">
        <v>4</v>
      </c>
      <c r="N16" s="7">
        <f t="shared" si="4"/>
        <v>4110.054</v>
      </c>
      <c r="O16" s="7" t="e">
        <f>J16*#REF!*L16</f>
        <v>#REF!</v>
      </c>
      <c r="P16" s="7">
        <f t="shared" si="5"/>
        <v>2844.0879999999997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4110.054</v>
      </c>
      <c r="W16">
        <f t="shared" si="8"/>
        <v>4266.132</v>
      </c>
      <c r="X16">
        <f t="shared" si="9"/>
        <v>8376.186</v>
      </c>
      <c r="AG16">
        <f>AG15</f>
        <v>867.1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12902.448</v>
      </c>
      <c r="F17" s="22">
        <f>E17</f>
        <v>12902.448</v>
      </c>
      <c r="G17" s="22">
        <f t="shared" si="1"/>
        <v>12902.448</v>
      </c>
      <c r="H17" s="23">
        <f t="shared" si="2"/>
        <v>1.3019206145924</v>
      </c>
      <c r="I17" s="6">
        <f t="shared" si="3"/>
        <v>1.3892445582528</v>
      </c>
      <c r="J17" s="8">
        <f>J16</f>
        <v>867.1</v>
      </c>
      <c r="K17">
        <v>6</v>
      </c>
      <c r="L17">
        <v>2</v>
      </c>
      <c r="M17">
        <v>4</v>
      </c>
      <c r="N17" s="7">
        <f t="shared" si="4"/>
        <v>6451.224</v>
      </c>
      <c r="O17" s="7" t="e">
        <f>J17*#REF!*L17</f>
        <v>#REF!</v>
      </c>
      <c r="P17" s="7">
        <f t="shared" si="5"/>
        <v>4300.816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6451.224</v>
      </c>
      <c r="W17">
        <f t="shared" si="8"/>
        <v>6451.224</v>
      </c>
      <c r="X17">
        <f t="shared" si="9"/>
        <v>12902.448</v>
      </c>
      <c r="AG17">
        <f>AG16</f>
        <v>867.1</v>
      </c>
      <c r="AH17" s="5">
        <f t="shared" si="10"/>
        <v>2.48</v>
      </c>
      <c r="AI17" s="46">
        <v>1.24</v>
      </c>
    </row>
    <row r="18" spans="1:35" ht="93.75">
      <c r="A18" s="21" t="s">
        <v>18</v>
      </c>
      <c r="B18" s="20" t="s">
        <v>19</v>
      </c>
      <c r="C18" s="22">
        <f>'1 мая 37'!C18</f>
        <v>4.21</v>
      </c>
      <c r="D18" s="22">
        <f>'1 мая 37'!D18</f>
        <v>4.470000000000001</v>
      </c>
      <c r="E18" s="22">
        <f t="shared" si="0"/>
        <v>45158.568</v>
      </c>
      <c r="F18" s="60">
        <f>F20+F22+F23+F24+F26+F28+F29+F30+F32</f>
        <v>7164.84</v>
      </c>
      <c r="G18" s="22">
        <f t="shared" si="1"/>
        <v>49320.64800000001</v>
      </c>
      <c r="H18" s="23">
        <f t="shared" si="2"/>
        <v>4.4202304737371</v>
      </c>
      <c r="I18" s="6">
        <f t="shared" si="3"/>
        <v>4.7167093469712</v>
      </c>
      <c r="J18" s="8">
        <f>J17</f>
        <v>867.1</v>
      </c>
      <c r="K18">
        <v>6</v>
      </c>
      <c r="L18">
        <v>2</v>
      </c>
      <c r="M18">
        <v>4</v>
      </c>
      <c r="N18" s="7">
        <f t="shared" si="4"/>
        <v>21902.946</v>
      </c>
      <c r="O18" s="7" t="e">
        <f>J18*#REF!*L18</f>
        <v>#REF!</v>
      </c>
      <c r="P18" s="7">
        <f t="shared" si="5"/>
        <v>15503.748000000003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21902.946</v>
      </c>
      <c r="W18">
        <f t="shared" si="8"/>
        <v>24036.012</v>
      </c>
      <c r="X18">
        <f t="shared" si="9"/>
        <v>45938.958</v>
      </c>
      <c r="AG18">
        <f>AG17</f>
        <v>867.1</v>
      </c>
      <c r="AH18" s="5">
        <f t="shared" si="10"/>
        <v>8.68</v>
      </c>
      <c r="AI18" s="46">
        <v>4.74</v>
      </c>
    </row>
    <row r="19" spans="1:24" ht="18.75">
      <c r="A19" s="19"/>
      <c r="B19" s="46" t="s">
        <v>80</v>
      </c>
      <c r="C19" s="22"/>
      <c r="D19" s="22"/>
      <c r="E19" s="22"/>
      <c r="F19" s="60"/>
      <c r="G19" s="22"/>
      <c r="H19" s="23"/>
      <c r="I19" s="6"/>
      <c r="J19" s="8"/>
      <c r="K19">
        <v>6</v>
      </c>
      <c r="L19">
        <v>2</v>
      </c>
      <c r="M19">
        <v>4</v>
      </c>
      <c r="N19" s="7">
        <f t="shared" si="4"/>
        <v>0</v>
      </c>
      <c r="O19" s="7" t="e">
        <f>J19*#REF!*L19</f>
        <v>#REF!</v>
      </c>
      <c r="P19" s="7">
        <f t="shared" si="5"/>
        <v>0</v>
      </c>
      <c r="Q19" s="10"/>
      <c r="R19" s="5"/>
      <c r="V19">
        <f t="shared" si="7"/>
        <v>0</v>
      </c>
      <c r="W19">
        <f t="shared" si="8"/>
        <v>0</v>
      </c>
      <c r="X19">
        <f t="shared" si="9"/>
        <v>0</v>
      </c>
    </row>
    <row r="20" spans="1:24" ht="18.75">
      <c r="A20" s="21"/>
      <c r="B20" s="20" t="s">
        <v>544</v>
      </c>
      <c r="C20" s="22"/>
      <c r="D20" s="22"/>
      <c r="E20" s="22"/>
      <c r="F20" s="60">
        <v>1233</v>
      </c>
      <c r="G20" s="22"/>
      <c r="H20" s="23"/>
      <c r="I20" s="6"/>
      <c r="J20" s="8"/>
      <c r="K20">
        <v>6</v>
      </c>
      <c r="L20">
        <v>2</v>
      </c>
      <c r="M20">
        <v>4</v>
      </c>
      <c r="N20" s="7">
        <f t="shared" si="4"/>
        <v>0</v>
      </c>
      <c r="O20" s="7" t="e">
        <f>J20*#REF!*L20</f>
        <v>#REF!</v>
      </c>
      <c r="P20" s="7">
        <f t="shared" si="5"/>
        <v>0</v>
      </c>
      <c r="Q20" s="10"/>
      <c r="R20" s="5"/>
      <c r="V20">
        <f t="shared" si="7"/>
        <v>0</v>
      </c>
      <c r="W20">
        <f t="shared" si="8"/>
        <v>0</v>
      </c>
      <c r="X20">
        <f t="shared" si="9"/>
        <v>0</v>
      </c>
    </row>
    <row r="21" spans="1:18" ht="18.75">
      <c r="A21" s="21"/>
      <c r="B21" s="45" t="s">
        <v>89</v>
      </c>
      <c r="C21" s="22"/>
      <c r="D21" s="22"/>
      <c r="E21" s="22"/>
      <c r="F21" s="60"/>
      <c r="G21" s="22"/>
      <c r="H21" s="23"/>
      <c r="I21" s="6"/>
      <c r="J21" s="8"/>
      <c r="N21" s="7"/>
      <c r="O21" s="7"/>
      <c r="P21" s="7"/>
      <c r="Q21" s="10"/>
      <c r="R21" s="5"/>
    </row>
    <row r="22" spans="1:18" ht="18.75">
      <c r="A22" s="21"/>
      <c r="B22" s="20" t="s">
        <v>27</v>
      </c>
      <c r="C22" s="22"/>
      <c r="D22" s="22"/>
      <c r="E22" s="22"/>
      <c r="F22" s="60">
        <v>50.01</v>
      </c>
      <c r="G22" s="22"/>
      <c r="H22" s="23"/>
      <c r="I22" s="6"/>
      <c r="J22" s="8"/>
      <c r="N22" s="7"/>
      <c r="O22" s="7"/>
      <c r="P22" s="7"/>
      <c r="Q22" s="10"/>
      <c r="R22" s="5"/>
    </row>
    <row r="23" spans="1:18" ht="56.25">
      <c r="A23" s="21"/>
      <c r="B23" s="20" t="s">
        <v>545</v>
      </c>
      <c r="C23" s="22"/>
      <c r="D23" s="22"/>
      <c r="E23" s="22"/>
      <c r="F23" s="60">
        <v>1559</v>
      </c>
      <c r="G23" s="22"/>
      <c r="H23" s="23"/>
      <c r="I23" s="6"/>
      <c r="J23" s="8"/>
      <c r="N23" s="7"/>
      <c r="O23" s="7"/>
      <c r="P23" s="7"/>
      <c r="Q23" s="10"/>
      <c r="R23" s="5"/>
    </row>
    <row r="24" spans="1:18" ht="18.75">
      <c r="A24" s="21"/>
      <c r="B24" s="20" t="s">
        <v>512</v>
      </c>
      <c r="C24" s="22"/>
      <c r="D24" s="22"/>
      <c r="E24" s="22"/>
      <c r="F24" s="60">
        <v>174.87</v>
      </c>
      <c r="G24" s="22"/>
      <c r="H24" s="23"/>
      <c r="I24" s="6"/>
      <c r="J24" s="8"/>
      <c r="N24" s="7"/>
      <c r="O24" s="7"/>
      <c r="P24" s="7"/>
      <c r="Q24" s="10"/>
      <c r="R24" s="5"/>
    </row>
    <row r="25" spans="1:18" ht="18.75">
      <c r="A25" s="21"/>
      <c r="B25" s="44" t="s">
        <v>105</v>
      </c>
      <c r="C25" s="22"/>
      <c r="D25" s="22"/>
      <c r="E25" s="22"/>
      <c r="F25" s="60"/>
      <c r="G25" s="22"/>
      <c r="H25" s="23"/>
      <c r="I25" s="6"/>
      <c r="J25" s="8"/>
      <c r="N25" s="7"/>
      <c r="O25" s="7"/>
      <c r="P25" s="7"/>
      <c r="Q25" s="10"/>
      <c r="R25" s="5"/>
    </row>
    <row r="26" spans="1:18" ht="37.5">
      <c r="A26" s="21"/>
      <c r="B26" s="20" t="s">
        <v>546</v>
      </c>
      <c r="C26" s="22"/>
      <c r="D26" s="22"/>
      <c r="E26" s="22"/>
      <c r="F26" s="60">
        <v>724</v>
      </c>
      <c r="G26" s="22"/>
      <c r="H26" s="23"/>
      <c r="I26" s="6"/>
      <c r="J26" s="8"/>
      <c r="N26" s="7"/>
      <c r="O26" s="7"/>
      <c r="P26" s="7"/>
      <c r="Q26" s="10"/>
      <c r="R26" s="5"/>
    </row>
    <row r="27" spans="1:18" ht="18.75">
      <c r="A27" s="21"/>
      <c r="B27" s="44" t="s">
        <v>107</v>
      </c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10"/>
      <c r="R27" s="5"/>
    </row>
    <row r="28" spans="1:18" ht="18.75">
      <c r="A28" s="21"/>
      <c r="B28" s="20" t="s">
        <v>49</v>
      </c>
      <c r="C28" s="22"/>
      <c r="D28" s="22"/>
      <c r="E28" s="22"/>
      <c r="F28" s="60">
        <v>98.58</v>
      </c>
      <c r="G28" s="22"/>
      <c r="H28" s="23"/>
      <c r="I28" s="6"/>
      <c r="J28" s="8"/>
      <c r="N28" s="7"/>
      <c r="O28" s="7"/>
      <c r="P28" s="7"/>
      <c r="Q28" s="10"/>
      <c r="R28" s="5"/>
    </row>
    <row r="29" spans="1:18" ht="18.75">
      <c r="A29" s="21"/>
      <c r="B29" s="20" t="s">
        <v>547</v>
      </c>
      <c r="C29" s="22"/>
      <c r="D29" s="22"/>
      <c r="E29" s="22"/>
      <c r="F29" s="60">
        <v>1247.54</v>
      </c>
      <c r="G29" s="22"/>
      <c r="H29" s="23"/>
      <c r="I29" s="6"/>
      <c r="J29" s="8"/>
      <c r="N29" s="7"/>
      <c r="O29" s="7"/>
      <c r="P29" s="7"/>
      <c r="Q29" s="10"/>
      <c r="R29" s="5"/>
    </row>
    <row r="30" spans="1:18" ht="18.75">
      <c r="A30" s="21"/>
      <c r="B30" s="20" t="s">
        <v>535</v>
      </c>
      <c r="C30" s="22"/>
      <c r="D30" s="22"/>
      <c r="E30" s="22"/>
      <c r="F30" s="60">
        <v>1351</v>
      </c>
      <c r="G30" s="22"/>
      <c r="H30" s="23"/>
      <c r="I30" s="6"/>
      <c r="J30" s="8"/>
      <c r="N30" s="7"/>
      <c r="O30" s="7"/>
      <c r="P30" s="7"/>
      <c r="Q30" s="10"/>
      <c r="R30" s="5"/>
    </row>
    <row r="31" spans="1:18" ht="18.75">
      <c r="A31" s="21"/>
      <c r="B31" s="44" t="s">
        <v>112</v>
      </c>
      <c r="C31" s="22"/>
      <c r="D31" s="22"/>
      <c r="E31" s="22"/>
      <c r="F31" s="60"/>
      <c r="G31" s="22"/>
      <c r="H31" s="23"/>
      <c r="I31" s="6"/>
      <c r="J31" s="8"/>
      <c r="N31" s="7"/>
      <c r="O31" s="7"/>
      <c r="P31" s="7"/>
      <c r="Q31" s="10"/>
      <c r="R31" s="5"/>
    </row>
    <row r="32" spans="1:18" ht="18.75">
      <c r="A32" s="21"/>
      <c r="B32" s="20" t="s">
        <v>196</v>
      </c>
      <c r="C32" s="22"/>
      <c r="D32" s="22"/>
      <c r="E32" s="22"/>
      <c r="F32" s="60">
        <v>726.84</v>
      </c>
      <c r="G32" s="22"/>
      <c r="H32" s="23"/>
      <c r="I32" s="6"/>
      <c r="J32" s="8"/>
      <c r="N32" s="7"/>
      <c r="O32" s="7"/>
      <c r="P32" s="7"/>
      <c r="Q32" s="10"/>
      <c r="R32" s="5"/>
    </row>
    <row r="33" spans="1:24" ht="18.75">
      <c r="A33" s="18"/>
      <c r="B33" s="20" t="s">
        <v>11</v>
      </c>
      <c r="C33" s="19">
        <f>SUM(C13:C20)</f>
        <v>8.75</v>
      </c>
      <c r="D33" s="19">
        <f>SUM(D13:D20)</f>
        <v>9.16</v>
      </c>
      <c r="E33" s="22">
        <f>SUM(E13:E20)</f>
        <v>93178.566</v>
      </c>
      <c r="F33" s="22">
        <f>F13+F14+F15+F16+F17+F18</f>
        <v>55184.838</v>
      </c>
      <c r="G33" s="22">
        <f>SUM(G13:G20)</f>
        <v>97600.77600000001</v>
      </c>
      <c r="H33" s="23">
        <f>1.04993597951*C33</f>
        <v>9.186939820712501</v>
      </c>
      <c r="I33" s="6">
        <f>1.12035851472*C33</f>
        <v>9.8031370038</v>
      </c>
      <c r="J33" s="8">
        <f>J18</f>
        <v>867.1</v>
      </c>
      <c r="N33" s="7"/>
      <c r="Q33" s="10"/>
      <c r="R33" s="5">
        <f>SUM(R13:R20)</f>
        <v>8.75</v>
      </c>
      <c r="S33" s="5">
        <f>SUM(S13:S20)</f>
        <v>9.16</v>
      </c>
      <c r="T33" s="5"/>
      <c r="U33" s="5"/>
      <c r="V33" s="5">
        <f>SUM(V13:V20)</f>
        <v>45522.75</v>
      </c>
      <c r="W33" s="5">
        <f>SUM(W13:W20)</f>
        <v>47655.816000000006</v>
      </c>
      <c r="X33" s="5">
        <f>SUM(X13:X20)</f>
        <v>93178.566</v>
      </c>
    </row>
    <row r="34" spans="1:39" ht="19.5" customHeight="1">
      <c r="A34" s="18">
        <v>5</v>
      </c>
      <c r="B34" s="25" t="s">
        <v>22</v>
      </c>
      <c r="C34" s="57">
        <v>1.47</v>
      </c>
      <c r="D34" s="57">
        <v>1.58</v>
      </c>
      <c r="E34" s="58">
        <f>AG34*6*AH34</f>
        <v>15867.93</v>
      </c>
      <c r="F34" s="59">
        <f>E34</f>
        <v>15867.93</v>
      </c>
      <c r="G34" s="59">
        <f>AI34*6*AG34</f>
        <v>17844.918</v>
      </c>
      <c r="H34" s="56" t="e">
        <f>#REF!</f>
        <v>#REF!</v>
      </c>
      <c r="I34" s="5">
        <f>C34+D34</f>
        <v>3.05</v>
      </c>
      <c r="J34" s="46">
        <v>3.43</v>
      </c>
      <c r="K34">
        <v>10</v>
      </c>
      <c r="L34">
        <v>2</v>
      </c>
      <c r="N34" s="7">
        <f>C34*J34*K34</f>
        <v>50.42100000000001</v>
      </c>
      <c r="O34" s="7" t="e">
        <f>#REF!*J34*L34</f>
        <v>#REF!</v>
      </c>
      <c r="P34" s="7" t="e">
        <f>SUM(N34:O34)</f>
        <v>#REF!</v>
      </c>
      <c r="Q34" s="9"/>
      <c r="R34" s="5">
        <v>1.47</v>
      </c>
      <c r="S34">
        <v>1.58</v>
      </c>
      <c r="T34">
        <v>6</v>
      </c>
      <c r="U34">
        <v>6</v>
      </c>
      <c r="V34">
        <f>R34*J34*T34</f>
        <v>30.2526</v>
      </c>
      <c r="W34">
        <f>S34*U34*J34</f>
        <v>32.516400000000004</v>
      </c>
      <c r="X34">
        <f>SUM(V34:W34)</f>
        <v>62.769000000000005</v>
      </c>
      <c r="AD34" s="56">
        <f>C17</f>
        <v>1.24</v>
      </c>
      <c r="AE34">
        <v>3.05</v>
      </c>
      <c r="AF34" s="56">
        <f>C18</f>
        <v>4.21</v>
      </c>
      <c r="AG34">
        <f>AG18</f>
        <v>867.1</v>
      </c>
      <c r="AH34">
        <v>3.05</v>
      </c>
      <c r="AI34">
        <v>3.43</v>
      </c>
      <c r="AK34" t="e">
        <f>#REF!</f>
        <v>#REF!</v>
      </c>
      <c r="AL34">
        <f>3.05</f>
        <v>3.05</v>
      </c>
      <c r="AM34">
        <v>3.43</v>
      </c>
    </row>
    <row r="35" spans="1:17" ht="18.75">
      <c r="A35" s="16"/>
      <c r="B35" s="26"/>
      <c r="C35" s="16"/>
      <c r="D35" s="16"/>
      <c r="E35" s="16"/>
      <c r="F35" s="16"/>
      <c r="G35" s="16"/>
      <c r="H35" s="16"/>
      <c r="Q35" s="10"/>
    </row>
    <row r="36" spans="1:17" ht="18.75">
      <c r="A36" s="90" t="s">
        <v>75</v>
      </c>
      <c r="B36" s="90"/>
      <c r="C36" s="90">
        <v>37972.26</v>
      </c>
      <c r="D36" s="90"/>
      <c r="E36" s="12" t="s">
        <v>13</v>
      </c>
      <c r="F36" s="16"/>
      <c r="G36" s="16"/>
      <c r="H36" s="16"/>
      <c r="Q36" s="10"/>
    </row>
    <row r="37" spans="1:17" ht="30.75" customHeight="1">
      <c r="A37" s="90" t="s">
        <v>76</v>
      </c>
      <c r="B37" s="90"/>
      <c r="C37" s="90">
        <v>86094.77</v>
      </c>
      <c r="D37" s="90"/>
      <c r="E37" s="12" t="s">
        <v>13</v>
      </c>
      <c r="F37" s="16"/>
      <c r="G37" s="16"/>
      <c r="H37" s="16"/>
      <c r="Q37" s="10"/>
    </row>
    <row r="38" spans="1:8" ht="18.75">
      <c r="A38" s="105" t="s">
        <v>12</v>
      </c>
      <c r="B38" s="105"/>
      <c r="C38" s="105"/>
      <c r="D38" s="105"/>
      <c r="E38" s="105"/>
      <c r="F38" s="105"/>
      <c r="G38" s="105"/>
      <c r="H38" s="16"/>
    </row>
    <row r="39" spans="1:8" ht="18.75" customHeight="1" hidden="1">
      <c r="A39" s="106" t="s">
        <v>29</v>
      </c>
      <c r="B39" s="106"/>
      <c r="C39" s="11" t="e">
        <f>C36-#REF!</f>
        <v>#REF!</v>
      </c>
      <c r="D39" s="16" t="s">
        <v>13</v>
      </c>
      <c r="E39" s="16"/>
      <c r="F39" s="16"/>
      <c r="G39" s="16"/>
      <c r="H39" s="16"/>
    </row>
    <row r="40" spans="1:8" ht="18.75" customHeight="1" hidden="1">
      <c r="A40" s="106" t="s">
        <v>31</v>
      </c>
      <c r="B40" s="106"/>
      <c r="C40" s="51">
        <f>E33-F33</f>
        <v>37993.728</v>
      </c>
      <c r="D40" s="52" t="str">
        <f>D39</f>
        <v>рублей</v>
      </c>
      <c r="H40" s="3"/>
    </row>
    <row r="41" spans="1:8" ht="18.75">
      <c r="A41" s="4"/>
      <c r="B41" s="3"/>
      <c r="C41" s="3"/>
      <c r="D41" s="3"/>
      <c r="E41" s="3"/>
      <c r="F41" s="3"/>
      <c r="G41" s="3"/>
      <c r="H41" s="3"/>
    </row>
    <row r="42" spans="2:8" ht="12.75">
      <c r="B42" s="1"/>
      <c r="C42" s="1"/>
      <c r="D42" s="1"/>
      <c r="E42" s="1"/>
      <c r="F42" s="1"/>
      <c r="G42" s="1"/>
      <c r="H42" s="1"/>
    </row>
  </sheetData>
  <sheetProtection/>
  <mergeCells count="18">
    <mergeCell ref="A40:B40"/>
    <mergeCell ref="J9:Q12"/>
    <mergeCell ref="A39:B39"/>
    <mergeCell ref="C37:D37"/>
    <mergeCell ref="R9:X12"/>
    <mergeCell ref="A38:G38"/>
    <mergeCell ref="C9:D10"/>
    <mergeCell ref="C36:D36"/>
    <mergeCell ref="A36:B36"/>
    <mergeCell ref="A37:B37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J81"/>
  <sheetViews>
    <sheetView view="pageBreakPreview" zoomScale="75" zoomScaleSheetLayoutView="75" zoomScalePageLayoutView="0" workbookViewId="0" topLeftCell="A28">
      <selection activeCell="AG28" sqref="AG1:AO16384"/>
    </sheetView>
  </sheetViews>
  <sheetFormatPr defaultColWidth="9.00390625" defaultRowHeight="12.75"/>
  <cols>
    <col min="1" max="1" width="8.25390625" style="0" bestFit="1" customWidth="1"/>
    <col min="2" max="2" width="67.125" style="0" customWidth="1"/>
    <col min="3" max="3" width="13.625" style="0" customWidth="1"/>
    <col min="4" max="4" width="13.1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1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65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730.8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38.25" customHeight="1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AG13*6*AH13</f>
        <v>9383.472</v>
      </c>
      <c r="F13" s="22">
        <f>E13</f>
        <v>9383.472</v>
      </c>
      <c r="G13" s="22">
        <f aca="true" t="shared" si="1" ref="G13:G18">AG13*12*AI13</f>
        <v>9909.647999999997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730.8</v>
      </c>
      <c r="K13">
        <v>6</v>
      </c>
      <c r="L13">
        <v>2</v>
      </c>
      <c r="M13">
        <v>4</v>
      </c>
      <c r="N13" s="7">
        <f aca="true" t="shared" si="4" ref="N13:N18">C13*J13*K13</f>
        <v>4604.04</v>
      </c>
      <c r="O13" s="7" t="e">
        <f>J13*#REF!*L13</f>
        <v>#REF!</v>
      </c>
      <c r="P13" s="7">
        <f aca="true" t="shared" si="5" ref="P13:P18">D13*J13*M13</f>
        <v>3186.288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4604.04</v>
      </c>
      <c r="W13">
        <f aca="true" t="shared" si="8" ref="W13:W18">U13*S13*J13</f>
        <v>4779.432000000001</v>
      </c>
      <c r="X13">
        <f aca="true" t="shared" si="9" ref="X13:X18">SUM(V13:W13)</f>
        <v>9383.472000000002</v>
      </c>
      <c r="AG13" s="56">
        <f>C7</f>
        <v>730.8</v>
      </c>
      <c r="AH13" s="5">
        <f aca="true" t="shared" si="10" ref="AH13:AH18">C13+D13</f>
        <v>2.14</v>
      </c>
      <c r="AI13" s="46">
        <v>1.13</v>
      </c>
    </row>
    <row r="14" spans="1:35" ht="24.75" customHeight="1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11926.655999999997</v>
      </c>
      <c r="F14" s="22">
        <f>E14</f>
        <v>11926.655999999997</v>
      </c>
      <c r="G14" s="22">
        <f t="shared" si="1"/>
        <v>12715.919999999998</v>
      </c>
      <c r="H14" s="23">
        <f t="shared" si="2"/>
        <v>1.3964148527483002</v>
      </c>
      <c r="I14" s="6">
        <f t="shared" si="3"/>
        <v>1.4900768245776</v>
      </c>
      <c r="J14" s="8">
        <f>J13</f>
        <v>730.8</v>
      </c>
      <c r="K14">
        <v>6</v>
      </c>
      <c r="L14">
        <v>2</v>
      </c>
      <c r="M14">
        <v>4</v>
      </c>
      <c r="N14" s="7">
        <f t="shared" si="4"/>
        <v>5831.784</v>
      </c>
      <c r="O14" s="7" t="e">
        <f>J14*#REF!*L14</f>
        <v>#REF!</v>
      </c>
      <c r="P14" s="7">
        <f t="shared" si="5"/>
        <v>4063.2479999999996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5831.784</v>
      </c>
      <c r="W14">
        <f t="shared" si="8"/>
        <v>6094.871999999999</v>
      </c>
      <c r="X14">
        <f t="shared" si="9"/>
        <v>11926.655999999999</v>
      </c>
      <c r="AG14">
        <f>AG13</f>
        <v>730.8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1227.744</v>
      </c>
      <c r="F15" s="22">
        <f>E15</f>
        <v>1227.744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730.8</v>
      </c>
      <c r="K15">
        <v>6</v>
      </c>
      <c r="L15">
        <v>2</v>
      </c>
      <c r="M15">
        <v>4</v>
      </c>
      <c r="N15" s="7">
        <f t="shared" si="4"/>
        <v>570.0239999999999</v>
      </c>
      <c r="O15" s="7" t="e">
        <f>J15*#REF!*L15</f>
        <v>#REF!</v>
      </c>
      <c r="P15" s="7">
        <f t="shared" si="5"/>
        <v>438.47999999999996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570.0239999999999</v>
      </c>
      <c r="W15">
        <f t="shared" si="8"/>
        <v>0</v>
      </c>
      <c r="X15">
        <f t="shared" si="9"/>
        <v>570.0239999999999</v>
      </c>
      <c r="AG15">
        <f>AG14</f>
        <v>730.8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7059.527999999998</v>
      </c>
      <c r="F16" s="22">
        <f>E16</f>
        <v>7059.527999999998</v>
      </c>
      <c r="G16" s="22">
        <f t="shared" si="1"/>
        <v>7191.071999999998</v>
      </c>
      <c r="H16" s="23">
        <f t="shared" si="2"/>
        <v>0.8294494238129001</v>
      </c>
      <c r="I16" s="6">
        <f t="shared" si="3"/>
        <v>0.8850832266288</v>
      </c>
      <c r="J16" s="8">
        <f>J15</f>
        <v>730.8</v>
      </c>
      <c r="K16">
        <v>6</v>
      </c>
      <c r="L16">
        <v>2</v>
      </c>
      <c r="M16">
        <v>4</v>
      </c>
      <c r="N16" s="7">
        <f t="shared" si="4"/>
        <v>3463.992</v>
      </c>
      <c r="O16" s="7" t="e">
        <f>J16*#REF!*L16</f>
        <v>#REF!</v>
      </c>
      <c r="P16" s="7">
        <f t="shared" si="5"/>
        <v>2397.024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3463.992</v>
      </c>
      <c r="W16">
        <f t="shared" si="8"/>
        <v>3595.5359999999996</v>
      </c>
      <c r="X16">
        <f t="shared" si="9"/>
        <v>7059.528</v>
      </c>
      <c r="AG16">
        <f>AG15</f>
        <v>730.8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10874.303999999998</v>
      </c>
      <c r="F17" s="22">
        <f>E17</f>
        <v>10874.303999999998</v>
      </c>
      <c r="G17" s="22">
        <f t="shared" si="1"/>
        <v>10874.303999999998</v>
      </c>
      <c r="H17" s="23">
        <f t="shared" si="2"/>
        <v>1.3019206145924</v>
      </c>
      <c r="I17" s="6">
        <f t="shared" si="3"/>
        <v>1.3892445582528</v>
      </c>
      <c r="J17" s="8">
        <f>J16</f>
        <v>730.8</v>
      </c>
      <c r="K17">
        <v>6</v>
      </c>
      <c r="L17">
        <v>2</v>
      </c>
      <c r="M17">
        <v>4</v>
      </c>
      <c r="N17" s="7">
        <f t="shared" si="4"/>
        <v>5437.151999999999</v>
      </c>
      <c r="O17" s="7" t="e">
        <f>J17*#REF!*L17</f>
        <v>#REF!</v>
      </c>
      <c r="P17" s="7">
        <f t="shared" si="5"/>
        <v>3624.7679999999996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5437.151999999999</v>
      </c>
      <c r="W17">
        <f t="shared" si="8"/>
        <v>5437.151999999999</v>
      </c>
      <c r="X17">
        <f t="shared" si="9"/>
        <v>10874.303999999998</v>
      </c>
      <c r="AG17">
        <f>AG16</f>
        <v>730.8</v>
      </c>
      <c r="AH17" s="5">
        <f t="shared" si="10"/>
        <v>2.48</v>
      </c>
      <c r="AI17" s="46">
        <v>1.24</v>
      </c>
    </row>
    <row r="18" spans="1:35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38060.06399999999</v>
      </c>
      <c r="F18" s="60">
        <f>F20+F21+F22+F24+F26+F27+F29+F31+F32+F33+F35+F37+F38+F39+F41+F42+F44+F45+F46+F71</f>
        <v>76435.84</v>
      </c>
      <c r="G18" s="22">
        <f t="shared" si="1"/>
        <v>41567.903999999995</v>
      </c>
      <c r="H18" s="23">
        <f t="shared" si="2"/>
        <v>4.4202304737371</v>
      </c>
      <c r="I18" s="6">
        <f t="shared" si="3"/>
        <v>4.7167093469712</v>
      </c>
      <c r="J18" s="8">
        <f>J17</f>
        <v>730.8</v>
      </c>
      <c r="K18">
        <v>6</v>
      </c>
      <c r="L18">
        <v>2</v>
      </c>
      <c r="M18">
        <v>4</v>
      </c>
      <c r="N18" s="7">
        <f t="shared" si="4"/>
        <v>18460.007999999998</v>
      </c>
      <c r="O18" s="7" t="e">
        <f>J18*#REF!*L18</f>
        <v>#REF!</v>
      </c>
      <c r="P18" s="7">
        <f t="shared" si="5"/>
        <v>13066.704000000002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18460.007999999998</v>
      </c>
      <c r="W18">
        <f t="shared" si="8"/>
        <v>20257.775999999998</v>
      </c>
      <c r="X18">
        <f t="shared" si="9"/>
        <v>38717.784</v>
      </c>
      <c r="AG18">
        <f>AG17</f>
        <v>730.8</v>
      </c>
      <c r="AH18" s="5">
        <f t="shared" si="10"/>
        <v>8.68</v>
      </c>
      <c r="AI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21"/>
      <c r="B20" s="20" t="s">
        <v>179</v>
      </c>
      <c r="C20" s="22"/>
      <c r="D20" s="22"/>
      <c r="E20" s="22"/>
      <c r="F20" s="60">
        <v>172.39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180</v>
      </c>
      <c r="C21" s="22"/>
      <c r="D21" s="22"/>
      <c r="E21" s="22"/>
      <c r="F21" s="60">
        <v>308.77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181</v>
      </c>
      <c r="C22" s="22"/>
      <c r="D22" s="22"/>
      <c r="E22" s="22"/>
      <c r="F22" s="60">
        <v>45212.41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4" t="s">
        <v>85</v>
      </c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37.5">
      <c r="A24" s="21"/>
      <c r="B24" s="20" t="s">
        <v>182</v>
      </c>
      <c r="C24" s="22"/>
      <c r="D24" s="22"/>
      <c r="E24" s="22"/>
      <c r="F24" s="60">
        <v>1623.5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44" t="s">
        <v>86</v>
      </c>
      <c r="C25" s="22"/>
      <c r="D25" s="22"/>
      <c r="E25" s="22"/>
      <c r="F25" s="60"/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 customHeight="1">
      <c r="A26" s="21"/>
      <c r="B26" s="20" t="s">
        <v>183</v>
      </c>
      <c r="C26" s="22"/>
      <c r="D26" s="22"/>
      <c r="E26" s="22"/>
      <c r="F26" s="60">
        <v>3891.95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37.5">
      <c r="A27" s="21"/>
      <c r="B27" s="20" t="s">
        <v>184</v>
      </c>
      <c r="C27" s="22"/>
      <c r="D27" s="22"/>
      <c r="E27" s="22"/>
      <c r="F27" s="60">
        <v>1732.98</v>
      </c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44" t="s">
        <v>87</v>
      </c>
      <c r="C28" s="22"/>
      <c r="D28" s="22"/>
      <c r="E28" s="22"/>
      <c r="F28" s="60"/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60</v>
      </c>
      <c r="C29" s="22"/>
      <c r="D29" s="22"/>
      <c r="E29" s="22"/>
      <c r="F29" s="60">
        <v>219.51</v>
      </c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44" t="s">
        <v>89</v>
      </c>
      <c r="C30" s="22"/>
      <c r="D30" s="22"/>
      <c r="E30" s="22"/>
      <c r="F30" s="60"/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21"/>
      <c r="B31" s="20" t="s">
        <v>185</v>
      </c>
      <c r="C31" s="22"/>
      <c r="D31" s="22"/>
      <c r="E31" s="22"/>
      <c r="F31" s="60">
        <v>5623</v>
      </c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20" t="s">
        <v>186</v>
      </c>
      <c r="C32" s="22"/>
      <c r="D32" s="22"/>
      <c r="E32" s="22"/>
      <c r="F32" s="60">
        <v>1103.74</v>
      </c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>
      <c r="A33" s="21"/>
      <c r="B33" s="20" t="s">
        <v>187</v>
      </c>
      <c r="C33" s="22"/>
      <c r="D33" s="22"/>
      <c r="E33" s="22"/>
      <c r="F33" s="60">
        <v>178.96</v>
      </c>
      <c r="G33" s="22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44" t="s">
        <v>104</v>
      </c>
      <c r="C34" s="22"/>
      <c r="D34" s="22"/>
      <c r="E34" s="22"/>
      <c r="F34" s="60"/>
      <c r="G34" s="22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>
      <c r="A35" s="21"/>
      <c r="B35" s="20" t="s">
        <v>188</v>
      </c>
      <c r="C35" s="22"/>
      <c r="D35" s="22"/>
      <c r="E35" s="22"/>
      <c r="F35" s="60">
        <v>1399</v>
      </c>
      <c r="G35" s="22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21"/>
      <c r="B36" s="44" t="s">
        <v>105</v>
      </c>
      <c r="C36" s="22"/>
      <c r="D36" s="22"/>
      <c r="E36" s="22"/>
      <c r="F36" s="60"/>
      <c r="G36" s="22"/>
      <c r="H36" s="23"/>
      <c r="I36" s="6"/>
      <c r="J36" s="8"/>
      <c r="N36" s="7"/>
      <c r="O36" s="7"/>
      <c r="P36" s="7"/>
      <c r="Q36" s="9"/>
      <c r="R36" s="5"/>
      <c r="S36" s="5"/>
    </row>
    <row r="37" spans="1:19" ht="18.75">
      <c r="A37" s="21"/>
      <c r="B37" s="20" t="s">
        <v>106</v>
      </c>
      <c r="C37" s="22"/>
      <c r="D37" s="22"/>
      <c r="E37" s="22"/>
      <c r="F37" s="60">
        <v>1468</v>
      </c>
      <c r="G37" s="22"/>
      <c r="H37" s="23"/>
      <c r="I37" s="6"/>
      <c r="J37" s="8"/>
      <c r="N37" s="7"/>
      <c r="O37" s="7"/>
      <c r="P37" s="7"/>
      <c r="Q37" s="9"/>
      <c r="R37" s="5"/>
      <c r="S37" s="5"/>
    </row>
    <row r="38" spans="1:19" ht="18.75">
      <c r="A38" s="21"/>
      <c r="B38" s="20" t="s">
        <v>189</v>
      </c>
      <c r="C38" s="22"/>
      <c r="D38" s="22"/>
      <c r="E38" s="22"/>
      <c r="F38" s="60">
        <v>138</v>
      </c>
      <c r="G38" s="22"/>
      <c r="H38" s="23"/>
      <c r="I38" s="6"/>
      <c r="J38" s="8"/>
      <c r="N38" s="7"/>
      <c r="O38" s="7"/>
      <c r="P38" s="7"/>
      <c r="Q38" s="9"/>
      <c r="R38" s="5"/>
      <c r="S38" s="5"/>
    </row>
    <row r="39" spans="1:19" ht="37.5">
      <c r="A39" s="21"/>
      <c r="B39" s="20" t="s">
        <v>190</v>
      </c>
      <c r="C39" s="22"/>
      <c r="D39" s="22"/>
      <c r="E39" s="22"/>
      <c r="F39" s="60">
        <v>4834.5</v>
      </c>
      <c r="G39" s="22"/>
      <c r="H39" s="23"/>
      <c r="I39" s="6"/>
      <c r="J39" s="8"/>
      <c r="N39" s="7"/>
      <c r="O39" s="7"/>
      <c r="P39" s="7"/>
      <c r="Q39" s="9"/>
      <c r="R39" s="5"/>
      <c r="S39" s="5"/>
    </row>
    <row r="40" spans="1:19" ht="18.75">
      <c r="A40" s="21"/>
      <c r="B40" s="44" t="s">
        <v>107</v>
      </c>
      <c r="C40" s="22"/>
      <c r="D40" s="22"/>
      <c r="E40" s="22"/>
      <c r="F40" s="60"/>
      <c r="G40" s="22"/>
      <c r="H40" s="23"/>
      <c r="I40" s="6"/>
      <c r="J40" s="8"/>
      <c r="N40" s="7"/>
      <c r="O40" s="7"/>
      <c r="P40" s="7"/>
      <c r="Q40" s="9"/>
      <c r="R40" s="5"/>
      <c r="S40" s="5"/>
    </row>
    <row r="41" spans="1:19" ht="16.5" customHeight="1">
      <c r="A41" s="21"/>
      <c r="B41" s="20" t="s">
        <v>191</v>
      </c>
      <c r="C41" s="22"/>
      <c r="D41" s="22"/>
      <c r="E41" s="22"/>
      <c r="F41" s="60">
        <v>2213</v>
      </c>
      <c r="G41" s="22"/>
      <c r="H41" s="23"/>
      <c r="I41" s="6"/>
      <c r="J41" s="8"/>
      <c r="N41" s="7"/>
      <c r="O41" s="7"/>
      <c r="P41" s="7"/>
      <c r="Q41" s="9"/>
      <c r="R41" s="5"/>
      <c r="S41" s="5"/>
    </row>
    <row r="42" spans="1:19" ht="18.75">
      <c r="A42" s="21"/>
      <c r="B42" s="20" t="s">
        <v>192</v>
      </c>
      <c r="C42" s="22"/>
      <c r="D42" s="22"/>
      <c r="E42" s="22"/>
      <c r="F42" s="60">
        <v>1054.37</v>
      </c>
      <c r="G42" s="22"/>
      <c r="H42" s="23"/>
      <c r="I42" s="6"/>
      <c r="J42" s="8"/>
      <c r="N42" s="7"/>
      <c r="O42" s="7"/>
      <c r="P42" s="7"/>
      <c r="Q42" s="9"/>
      <c r="R42" s="5"/>
      <c r="S42" s="5"/>
    </row>
    <row r="43" spans="1:19" ht="18.75">
      <c r="A43" s="21"/>
      <c r="B43" s="44" t="s">
        <v>110</v>
      </c>
      <c r="C43" s="22"/>
      <c r="D43" s="22"/>
      <c r="E43" s="22"/>
      <c r="F43" s="60"/>
      <c r="G43" s="22"/>
      <c r="H43" s="23"/>
      <c r="I43" s="6"/>
      <c r="J43" s="8"/>
      <c r="N43" s="7"/>
      <c r="O43" s="7"/>
      <c r="P43" s="7"/>
      <c r="Q43" s="9"/>
      <c r="R43" s="5"/>
      <c r="S43" s="5"/>
    </row>
    <row r="44" spans="1:19" ht="18.75">
      <c r="A44" s="21"/>
      <c r="B44" s="20" t="s">
        <v>193</v>
      </c>
      <c r="C44" s="22"/>
      <c r="D44" s="22"/>
      <c r="E44" s="22"/>
      <c r="F44" s="60">
        <v>2314.41</v>
      </c>
      <c r="G44" s="22"/>
      <c r="H44" s="23"/>
      <c r="I44" s="6"/>
      <c r="J44" s="8"/>
      <c r="N44" s="7"/>
      <c r="O44" s="7"/>
      <c r="P44" s="7"/>
      <c r="Q44" s="9"/>
      <c r="R44" s="5"/>
      <c r="S44" s="5"/>
    </row>
    <row r="45" spans="1:19" ht="37.5">
      <c r="A45" s="21"/>
      <c r="B45" s="20" t="s">
        <v>194</v>
      </c>
      <c r="C45" s="22"/>
      <c r="D45" s="22"/>
      <c r="E45" s="22"/>
      <c r="F45" s="60">
        <v>1289.2</v>
      </c>
      <c r="G45" s="22"/>
      <c r="H45" s="23"/>
      <c r="I45" s="6"/>
      <c r="J45" s="8"/>
      <c r="N45" s="7"/>
      <c r="O45" s="7"/>
      <c r="P45" s="7"/>
      <c r="Q45" s="9"/>
      <c r="R45" s="5"/>
      <c r="S45" s="5"/>
    </row>
    <row r="46" spans="1:19" ht="18.75">
      <c r="A46" s="21"/>
      <c r="B46" s="20" t="s">
        <v>195</v>
      </c>
      <c r="C46" s="22"/>
      <c r="D46" s="22"/>
      <c r="E46" s="22"/>
      <c r="F46" s="60">
        <v>931.31</v>
      </c>
      <c r="G46" s="22"/>
      <c r="H46" s="23"/>
      <c r="I46" s="6"/>
      <c r="J46" s="8"/>
      <c r="N46" s="7"/>
      <c r="O46" s="7"/>
      <c r="P46" s="7"/>
      <c r="Q46" s="9"/>
      <c r="R46" s="5"/>
      <c r="S46" s="5"/>
    </row>
    <row r="47" spans="1:19" ht="18.75" hidden="1">
      <c r="A47" s="21"/>
      <c r="B47" s="20"/>
      <c r="C47" s="22"/>
      <c r="D47" s="22"/>
      <c r="E47" s="22"/>
      <c r="F47" s="22"/>
      <c r="G47" s="22"/>
      <c r="H47" s="23"/>
      <c r="I47" s="6"/>
      <c r="J47" s="8"/>
      <c r="N47" s="7"/>
      <c r="O47" s="7"/>
      <c r="P47" s="7"/>
      <c r="Q47" s="9"/>
      <c r="R47" s="5"/>
      <c r="S47" s="5"/>
    </row>
    <row r="48" spans="1:24" ht="17.25" customHeight="1" hidden="1">
      <c r="A48" s="19"/>
      <c r="B48" s="29"/>
      <c r="C48" s="30"/>
      <c r="D48" s="30"/>
      <c r="E48" s="30"/>
      <c r="F48" s="30"/>
      <c r="G48" s="30"/>
      <c r="H48" s="23"/>
      <c r="I48" s="6"/>
      <c r="J48" s="8"/>
      <c r="K48">
        <v>6</v>
      </c>
      <c r="L48">
        <v>2</v>
      </c>
      <c r="M48">
        <v>4</v>
      </c>
      <c r="N48" s="7">
        <f>C48*J48*K48</f>
        <v>0</v>
      </c>
      <c r="O48" s="7" t="e">
        <f>J48*#REF!*L48</f>
        <v>#REF!</v>
      </c>
      <c r="P48" s="7">
        <f>D48*J48*M48</f>
        <v>0</v>
      </c>
      <c r="Q48" s="10"/>
      <c r="R48" s="5"/>
      <c r="V48">
        <f>J48*R48*U48</f>
        <v>0</v>
      </c>
      <c r="W48">
        <f>U48*S48*J48</f>
        <v>0</v>
      </c>
      <c r="X48">
        <f>SUM(V48:W48)</f>
        <v>0</v>
      </c>
    </row>
    <row r="49" spans="1:24" ht="18.75" hidden="1">
      <c r="A49" s="21"/>
      <c r="B49" s="29"/>
      <c r="C49" s="30"/>
      <c r="D49" s="30"/>
      <c r="E49" s="30"/>
      <c r="F49" s="30"/>
      <c r="G49" s="30"/>
      <c r="H49" s="23"/>
      <c r="I49" s="6"/>
      <c r="J49" s="8"/>
      <c r="K49">
        <v>6</v>
      </c>
      <c r="L49">
        <v>2</v>
      </c>
      <c r="M49">
        <v>4</v>
      </c>
      <c r="N49" s="7">
        <f>C49*J49*K49</f>
        <v>0</v>
      </c>
      <c r="O49" s="7" t="e">
        <f>J49*#REF!*L49</f>
        <v>#REF!</v>
      </c>
      <c r="P49" s="7">
        <f>D49*J49*M49</f>
        <v>0</v>
      </c>
      <c r="Q49" s="10"/>
      <c r="R49" s="5"/>
      <c r="V49">
        <f>J49*R49*U49</f>
        <v>0</v>
      </c>
      <c r="W49">
        <f>U49*S49*J49</f>
        <v>0</v>
      </c>
      <c r="X49">
        <f>SUM(V49:W49)</f>
        <v>0</v>
      </c>
    </row>
    <row r="50" spans="1:24" ht="18.75" hidden="1">
      <c r="A50" s="21"/>
      <c r="B50" s="31"/>
      <c r="C50" s="30"/>
      <c r="D50" s="30"/>
      <c r="E50" s="30"/>
      <c r="F50" s="30"/>
      <c r="G50" s="30"/>
      <c r="H50" s="23"/>
      <c r="I50" s="6"/>
      <c r="J50" s="8"/>
      <c r="K50">
        <v>6</v>
      </c>
      <c r="L50">
        <v>2</v>
      </c>
      <c r="M50">
        <v>4</v>
      </c>
      <c r="N50" s="7">
        <f>C50*J50*K50</f>
        <v>0</v>
      </c>
      <c r="O50" s="7" t="e">
        <f>J50*#REF!*L50</f>
        <v>#REF!</v>
      </c>
      <c r="P50" s="7">
        <f>D50*J50*M50</f>
        <v>0</v>
      </c>
      <c r="Q50" s="10"/>
      <c r="R50" s="5"/>
      <c r="V50">
        <f>J50*R50*U50</f>
        <v>0</v>
      </c>
      <c r="W50">
        <f>U50*S50*J50</f>
        <v>0</v>
      </c>
      <c r="X50">
        <f>SUM(V50:W50)</f>
        <v>0</v>
      </c>
    </row>
    <row r="51" spans="1:18" ht="18.75" hidden="1">
      <c r="A51" s="21"/>
      <c r="B51" s="31"/>
      <c r="C51" s="30"/>
      <c r="D51" s="30"/>
      <c r="E51" s="30"/>
      <c r="F51" s="30"/>
      <c r="G51" s="30"/>
      <c r="H51" s="23"/>
      <c r="I51" s="6"/>
      <c r="J51" s="8"/>
      <c r="N51" s="7"/>
      <c r="O51" s="7"/>
      <c r="P51" s="7"/>
      <c r="Q51" s="10"/>
      <c r="R51" s="5"/>
    </row>
    <row r="52" spans="1:18" ht="18.75" hidden="1">
      <c r="A52" s="21"/>
      <c r="B52" s="31"/>
      <c r="C52" s="30"/>
      <c r="D52" s="30"/>
      <c r="E52" s="30"/>
      <c r="F52" s="30"/>
      <c r="G52" s="30"/>
      <c r="H52" s="23"/>
      <c r="I52" s="6"/>
      <c r="J52" s="8"/>
      <c r="N52" s="7"/>
      <c r="O52" s="7"/>
      <c r="P52" s="7"/>
      <c r="Q52" s="10"/>
      <c r="R52" s="5"/>
    </row>
    <row r="53" spans="1:18" ht="18.75" hidden="1">
      <c r="A53" s="21"/>
      <c r="B53" s="31"/>
      <c r="C53" s="30"/>
      <c r="D53" s="30"/>
      <c r="E53" s="30"/>
      <c r="F53" s="30"/>
      <c r="G53" s="30"/>
      <c r="H53" s="23"/>
      <c r="I53" s="6"/>
      <c r="J53" s="8"/>
      <c r="N53" s="7"/>
      <c r="O53" s="7"/>
      <c r="P53" s="7"/>
      <c r="Q53" s="10"/>
      <c r="R53" s="5"/>
    </row>
    <row r="54" spans="1:18" ht="18.75" customHeight="1" hidden="1">
      <c r="A54" s="21"/>
      <c r="B54" s="31"/>
      <c r="C54" s="30"/>
      <c r="D54" s="30"/>
      <c r="E54" s="30"/>
      <c r="F54" s="30"/>
      <c r="G54" s="30"/>
      <c r="H54" s="23"/>
      <c r="I54" s="6"/>
      <c r="J54" s="8"/>
      <c r="N54" s="7"/>
      <c r="O54" s="7"/>
      <c r="P54" s="7"/>
      <c r="Q54" s="10"/>
      <c r="R54" s="5"/>
    </row>
    <row r="55" spans="1:18" ht="18.75" hidden="1">
      <c r="A55" s="21"/>
      <c r="B55" s="31"/>
      <c r="C55" s="30"/>
      <c r="D55" s="30"/>
      <c r="E55" s="30"/>
      <c r="F55" s="30"/>
      <c r="G55" s="30"/>
      <c r="H55" s="23"/>
      <c r="I55" s="6"/>
      <c r="J55" s="8"/>
      <c r="N55" s="7"/>
      <c r="O55" s="7"/>
      <c r="P55" s="7"/>
      <c r="Q55" s="10"/>
      <c r="R55" s="5"/>
    </row>
    <row r="56" spans="1:18" ht="18.75" hidden="1">
      <c r="A56" s="21"/>
      <c r="B56" s="31"/>
      <c r="C56" s="30"/>
      <c r="D56" s="30"/>
      <c r="E56" s="30"/>
      <c r="F56" s="30"/>
      <c r="G56" s="30"/>
      <c r="H56" s="23"/>
      <c r="I56" s="6"/>
      <c r="J56" s="8"/>
      <c r="N56" s="7"/>
      <c r="O56" s="7"/>
      <c r="P56" s="7"/>
      <c r="Q56" s="10"/>
      <c r="R56" s="5"/>
    </row>
    <row r="57" spans="1:18" ht="18.75" hidden="1">
      <c r="A57" s="21"/>
      <c r="B57" s="31"/>
      <c r="C57" s="30"/>
      <c r="D57" s="30"/>
      <c r="E57" s="30"/>
      <c r="F57" s="30"/>
      <c r="G57" s="30"/>
      <c r="H57" s="23"/>
      <c r="I57" s="6"/>
      <c r="J57" s="8"/>
      <c r="N57" s="7"/>
      <c r="O57" s="7"/>
      <c r="P57" s="7"/>
      <c r="Q57" s="10"/>
      <c r="R57" s="5"/>
    </row>
    <row r="58" spans="1:18" ht="18.75" hidden="1">
      <c r="A58" s="21"/>
      <c r="B58" s="31"/>
      <c r="C58" s="30"/>
      <c r="D58" s="30"/>
      <c r="E58" s="30"/>
      <c r="F58" s="30"/>
      <c r="G58" s="30"/>
      <c r="H58" s="23"/>
      <c r="I58" s="6"/>
      <c r="J58" s="8"/>
      <c r="N58" s="7"/>
      <c r="O58" s="7"/>
      <c r="P58" s="7"/>
      <c r="Q58" s="10"/>
      <c r="R58" s="5"/>
    </row>
    <row r="59" spans="1:18" ht="18.75" hidden="1">
      <c r="A59" s="21"/>
      <c r="B59" s="31"/>
      <c r="C59" s="30"/>
      <c r="D59" s="30"/>
      <c r="E59" s="30"/>
      <c r="F59" s="30"/>
      <c r="G59" s="30"/>
      <c r="H59" s="23"/>
      <c r="I59" s="6"/>
      <c r="J59" s="8"/>
      <c r="N59" s="7"/>
      <c r="O59" s="7"/>
      <c r="P59" s="7"/>
      <c r="Q59" s="10"/>
      <c r="R59" s="5"/>
    </row>
    <row r="60" spans="1:18" ht="18.75" hidden="1">
      <c r="A60" s="21"/>
      <c r="B60" s="31"/>
      <c r="C60" s="30"/>
      <c r="D60" s="30"/>
      <c r="E60" s="30"/>
      <c r="F60" s="30"/>
      <c r="G60" s="30"/>
      <c r="H60" s="23"/>
      <c r="I60" s="6"/>
      <c r="J60" s="8"/>
      <c r="N60" s="7"/>
      <c r="O60" s="7"/>
      <c r="P60" s="7"/>
      <c r="Q60" s="10"/>
      <c r="R60" s="5"/>
    </row>
    <row r="61" spans="1:18" ht="18.75" hidden="1">
      <c r="A61" s="21"/>
      <c r="B61" s="31"/>
      <c r="C61" s="30"/>
      <c r="D61" s="30"/>
      <c r="E61" s="30"/>
      <c r="F61" s="30"/>
      <c r="G61" s="30"/>
      <c r="H61" s="23"/>
      <c r="I61" s="6"/>
      <c r="J61" s="8"/>
      <c r="N61" s="7"/>
      <c r="O61" s="7"/>
      <c r="P61" s="7"/>
      <c r="Q61" s="10"/>
      <c r="R61" s="5"/>
    </row>
    <row r="62" spans="1:18" ht="18.75" hidden="1">
      <c r="A62" s="21"/>
      <c r="B62" s="31"/>
      <c r="C62" s="30"/>
      <c r="D62" s="30"/>
      <c r="E62" s="30"/>
      <c r="F62" s="30"/>
      <c r="G62" s="30"/>
      <c r="H62" s="23"/>
      <c r="I62" s="6"/>
      <c r="J62" s="8"/>
      <c r="N62" s="7"/>
      <c r="O62" s="7"/>
      <c r="P62" s="7"/>
      <c r="Q62" s="10"/>
      <c r="R62" s="5"/>
    </row>
    <row r="63" spans="1:18" ht="18.75" hidden="1">
      <c r="A63" s="21"/>
      <c r="B63" s="31"/>
      <c r="C63" s="30"/>
      <c r="D63" s="30"/>
      <c r="E63" s="30"/>
      <c r="F63" s="30"/>
      <c r="G63" s="30"/>
      <c r="H63" s="23"/>
      <c r="I63" s="6"/>
      <c r="J63" s="8"/>
      <c r="N63" s="7"/>
      <c r="O63" s="7"/>
      <c r="P63" s="7"/>
      <c r="Q63" s="10"/>
      <c r="R63" s="5"/>
    </row>
    <row r="64" spans="1:18" ht="18.75" hidden="1">
      <c r="A64" s="21"/>
      <c r="B64" s="31"/>
      <c r="C64" s="30"/>
      <c r="D64" s="30"/>
      <c r="E64" s="30"/>
      <c r="F64" s="30"/>
      <c r="G64" s="30"/>
      <c r="H64" s="23"/>
      <c r="I64" s="6"/>
      <c r="J64" s="8"/>
      <c r="N64" s="7"/>
      <c r="O64" s="7"/>
      <c r="P64" s="7"/>
      <c r="Q64" s="10"/>
      <c r="R64" s="5"/>
    </row>
    <row r="65" spans="1:18" ht="18.75" hidden="1">
      <c r="A65" s="21"/>
      <c r="B65" s="31"/>
      <c r="C65" s="30"/>
      <c r="D65" s="30"/>
      <c r="E65" s="30"/>
      <c r="F65" s="30"/>
      <c r="G65" s="30"/>
      <c r="H65" s="23"/>
      <c r="I65" s="6"/>
      <c r="J65" s="8"/>
      <c r="N65" s="7"/>
      <c r="O65" s="7"/>
      <c r="P65" s="7"/>
      <c r="Q65" s="10"/>
      <c r="R65" s="5"/>
    </row>
    <row r="66" spans="1:18" ht="18.75" hidden="1">
      <c r="A66" s="21"/>
      <c r="B66" s="31"/>
      <c r="C66" s="30"/>
      <c r="D66" s="30"/>
      <c r="E66" s="30"/>
      <c r="F66" s="30"/>
      <c r="G66" s="30"/>
      <c r="H66" s="23"/>
      <c r="I66" s="6"/>
      <c r="J66" s="8"/>
      <c r="N66" s="7"/>
      <c r="O66" s="7"/>
      <c r="P66" s="7"/>
      <c r="Q66" s="10"/>
      <c r="R66" s="5"/>
    </row>
    <row r="67" spans="1:18" ht="18.75" hidden="1">
      <c r="A67" s="21"/>
      <c r="B67" s="31"/>
      <c r="C67" s="30"/>
      <c r="D67" s="30"/>
      <c r="E67" s="30"/>
      <c r="F67" s="30"/>
      <c r="G67" s="30"/>
      <c r="H67" s="23"/>
      <c r="I67" s="6"/>
      <c r="J67" s="8"/>
      <c r="N67" s="7"/>
      <c r="O67" s="7"/>
      <c r="P67" s="7"/>
      <c r="Q67" s="10"/>
      <c r="R67" s="5"/>
    </row>
    <row r="68" spans="1:18" ht="18.75" hidden="1">
      <c r="A68" s="21"/>
      <c r="B68" s="31"/>
      <c r="C68" s="30"/>
      <c r="D68" s="30"/>
      <c r="E68" s="30"/>
      <c r="F68" s="30"/>
      <c r="G68" s="30"/>
      <c r="H68" s="23"/>
      <c r="I68" s="6"/>
      <c r="J68" s="8"/>
      <c r="N68" s="7"/>
      <c r="O68" s="7"/>
      <c r="P68" s="7"/>
      <c r="Q68" s="10"/>
      <c r="R68" s="5"/>
    </row>
    <row r="69" spans="1:18" ht="18.75" customHeight="1" hidden="1">
      <c r="A69" s="21"/>
      <c r="B69" s="31"/>
      <c r="C69" s="30"/>
      <c r="D69" s="30"/>
      <c r="E69" s="30"/>
      <c r="F69" s="30"/>
      <c r="G69" s="30"/>
      <c r="H69" s="23"/>
      <c r="I69" s="6"/>
      <c r="J69" s="8"/>
      <c r="N69" s="7"/>
      <c r="O69" s="7"/>
      <c r="P69" s="7"/>
      <c r="Q69" s="10"/>
      <c r="R69" s="5"/>
    </row>
    <row r="70" spans="1:18" ht="18.75" customHeight="1">
      <c r="A70" s="21"/>
      <c r="B70" s="47" t="s">
        <v>112</v>
      </c>
      <c r="C70" s="30"/>
      <c r="D70" s="30"/>
      <c r="E70" s="30"/>
      <c r="F70" s="30"/>
      <c r="G70" s="30"/>
      <c r="H70" s="23"/>
      <c r="I70" s="6"/>
      <c r="J70" s="8"/>
      <c r="N70" s="7"/>
      <c r="O70" s="7"/>
      <c r="P70" s="7"/>
      <c r="Q70" s="10"/>
      <c r="R70" s="5"/>
    </row>
    <row r="71" spans="1:18" ht="18.75" customHeight="1">
      <c r="A71" s="21"/>
      <c r="B71" s="31" t="s">
        <v>196</v>
      </c>
      <c r="C71" s="30"/>
      <c r="D71" s="30"/>
      <c r="E71" s="30"/>
      <c r="F71" s="81">
        <v>726.84</v>
      </c>
      <c r="G71" s="30"/>
      <c r="H71" s="23"/>
      <c r="I71" s="6"/>
      <c r="J71" s="8"/>
      <c r="N71" s="7"/>
      <c r="O71" s="7"/>
      <c r="P71" s="7"/>
      <c r="Q71" s="10"/>
      <c r="R71" s="5"/>
    </row>
    <row r="72" spans="1:24" ht="18.75">
      <c r="A72" s="18"/>
      <c r="B72" s="20" t="s">
        <v>11</v>
      </c>
      <c r="C72" s="19">
        <f>SUM(C13:C50)</f>
        <v>8.75</v>
      </c>
      <c r="D72" s="22">
        <f>I72</f>
        <v>9.8031370038</v>
      </c>
      <c r="E72" s="22">
        <f>SUM(E13:E55)</f>
        <v>78531.76799999998</v>
      </c>
      <c r="F72" s="22">
        <f>F13+F14+F15+F16+F17+F18</f>
        <v>116907.544</v>
      </c>
      <c r="G72" s="22">
        <f>G13+G14+G15+G16+G17+G18</f>
        <v>82258.84799999998</v>
      </c>
      <c r="H72" s="23">
        <f>1.04993597951*C72</f>
        <v>9.186939820712501</v>
      </c>
      <c r="I72" s="6">
        <f>1.12035851472*C72</f>
        <v>9.8031370038</v>
      </c>
      <c r="J72" s="8">
        <f>J18</f>
        <v>730.8</v>
      </c>
      <c r="N72" s="7"/>
      <c r="Q72" s="10"/>
      <c r="R72" s="5">
        <f>SUM(R13:R50)</f>
        <v>8.75</v>
      </c>
      <c r="S72" s="5">
        <f>SUM(S13:S50)</f>
        <v>9.16</v>
      </c>
      <c r="T72" s="5"/>
      <c r="U72" s="5"/>
      <c r="V72" s="5">
        <f>SUM(V13:V50)</f>
        <v>38367</v>
      </c>
      <c r="W72" s="5">
        <f>SUM(W13:W50)</f>
        <v>40164.768</v>
      </c>
      <c r="X72" s="5">
        <f>SUM(X13:X50)</f>
        <v>78531.768</v>
      </c>
    </row>
    <row r="73" spans="1:36" ht="19.5" customHeight="1">
      <c r="A73" s="18">
        <v>5</v>
      </c>
      <c r="B73" s="25" t="s">
        <v>22</v>
      </c>
      <c r="C73" s="57">
        <v>1.47</v>
      </c>
      <c r="D73" s="57">
        <v>1.58</v>
      </c>
      <c r="E73" s="60">
        <f>AG73*AH73*6</f>
        <v>13373.639999999998</v>
      </c>
      <c r="F73" s="60">
        <f>E73</f>
        <v>13373.639999999998</v>
      </c>
      <c r="G73" s="60">
        <f>AI73*6*AG73</f>
        <v>15039.864</v>
      </c>
      <c r="H73" s="56" t="e">
        <f>#REF!</f>
        <v>#REF!</v>
      </c>
      <c r="I73" s="5">
        <f>C73+D73</f>
        <v>3.05</v>
      </c>
      <c r="J73" s="46">
        <v>3.43</v>
      </c>
      <c r="K73">
        <v>10</v>
      </c>
      <c r="L73">
        <v>2</v>
      </c>
      <c r="N73" s="7">
        <f>C73*J73*K73</f>
        <v>50.42100000000001</v>
      </c>
      <c r="O73" s="7" t="e">
        <f>#REF!*J73*L73</f>
        <v>#REF!</v>
      </c>
      <c r="P73" s="7" t="e">
        <f>SUM(N73:O73)</f>
        <v>#REF!</v>
      </c>
      <c r="Q73" s="9"/>
      <c r="R73" s="5">
        <v>1.47</v>
      </c>
      <c r="S73">
        <v>1.58</v>
      </c>
      <c r="T73">
        <v>6</v>
      </c>
      <c r="U73">
        <v>6</v>
      </c>
      <c r="V73">
        <f>R73*J73*T73</f>
        <v>30.2526</v>
      </c>
      <c r="W73">
        <f>S73*U73*J73</f>
        <v>32.516400000000004</v>
      </c>
      <c r="X73">
        <f>SUM(V73:W73)</f>
        <v>62.769000000000005</v>
      </c>
      <c r="AC73" t="e">
        <f>#REF!</f>
        <v>#REF!</v>
      </c>
      <c r="AD73" s="56" t="e">
        <f>#REF!</f>
        <v>#REF!</v>
      </c>
      <c r="AE73" s="56">
        <v>3.05</v>
      </c>
      <c r="AF73" t="e">
        <f>#REF!</f>
        <v>#REF!</v>
      </c>
      <c r="AG73">
        <f>AG18</f>
        <v>730.8</v>
      </c>
      <c r="AH73">
        <v>3.05</v>
      </c>
      <c r="AI73">
        <v>3.43</v>
      </c>
      <c r="AJ73">
        <v>3.43</v>
      </c>
    </row>
    <row r="74" spans="1:17" ht="18.75">
      <c r="A74" s="16"/>
      <c r="B74" s="26"/>
      <c r="C74" s="16"/>
      <c r="D74" s="16"/>
      <c r="E74" s="16"/>
      <c r="F74" s="16"/>
      <c r="G74" s="16"/>
      <c r="H74" s="16"/>
      <c r="Q74" s="10"/>
    </row>
    <row r="75" spans="1:17" ht="18.75">
      <c r="A75" s="90" t="s">
        <v>75</v>
      </c>
      <c r="B75" s="90"/>
      <c r="C75" s="110">
        <v>47998.73</v>
      </c>
      <c r="D75" s="110"/>
      <c r="E75" s="12" t="s">
        <v>13</v>
      </c>
      <c r="F75" s="16"/>
      <c r="G75" s="16"/>
      <c r="H75" s="16"/>
      <c r="Q75" s="10"/>
    </row>
    <row r="76" spans="1:17" ht="18.75">
      <c r="A76" s="90" t="s">
        <v>76</v>
      </c>
      <c r="B76" s="90"/>
      <c r="C76" s="110">
        <v>91350.42</v>
      </c>
      <c r="D76" s="110"/>
      <c r="E76" s="12" t="s">
        <v>13</v>
      </c>
      <c r="F76" s="16"/>
      <c r="G76" s="16"/>
      <c r="H76" s="16"/>
      <c r="Q76" s="10"/>
    </row>
    <row r="77" spans="1:8" ht="18.75">
      <c r="A77" s="105" t="s">
        <v>12</v>
      </c>
      <c r="B77" s="105"/>
      <c r="C77" s="105"/>
      <c r="D77" s="105"/>
      <c r="E77" s="105"/>
      <c r="F77" s="105"/>
      <c r="G77" s="105"/>
      <c r="H77" s="16"/>
    </row>
    <row r="78" spans="1:8" ht="18.75" customHeight="1" hidden="1">
      <c r="A78" s="106" t="s">
        <v>29</v>
      </c>
      <c r="B78" s="106"/>
      <c r="C78" s="11" t="e">
        <f>C75-#REF!</f>
        <v>#REF!</v>
      </c>
      <c r="D78" s="16" t="s">
        <v>13</v>
      </c>
      <c r="E78" s="16"/>
      <c r="F78" s="16"/>
      <c r="G78" s="16"/>
      <c r="H78" s="16"/>
    </row>
    <row r="79" spans="1:8" ht="18.75" customHeight="1" hidden="1">
      <c r="A79" s="106" t="s">
        <v>31</v>
      </c>
      <c r="B79" s="106"/>
      <c r="C79" s="51">
        <f>E72-F72</f>
        <v>-38375.77600000001</v>
      </c>
      <c r="D79" s="52" t="str">
        <f>D78</f>
        <v>рублей</v>
      </c>
      <c r="H79" s="3"/>
    </row>
    <row r="80" spans="1:8" ht="18.75">
      <c r="A80" s="4"/>
      <c r="B80" s="3"/>
      <c r="C80" s="3"/>
      <c r="D80" s="3"/>
      <c r="E80" s="3"/>
      <c r="F80" s="3"/>
      <c r="G80" s="3"/>
      <c r="H80" s="3"/>
    </row>
    <row r="81" spans="2:8" ht="12.75">
      <c r="B81" s="1"/>
      <c r="C81" s="1"/>
      <c r="D81" s="1"/>
      <c r="E81" s="1"/>
      <c r="F81" s="1"/>
      <c r="G81" s="1"/>
      <c r="H81" s="1"/>
    </row>
  </sheetData>
  <sheetProtection/>
  <mergeCells count="18">
    <mergeCell ref="A79:B79"/>
    <mergeCell ref="J9:Q12"/>
    <mergeCell ref="A78:B78"/>
    <mergeCell ref="R9:X12"/>
    <mergeCell ref="A77:G77"/>
    <mergeCell ref="C9:D10"/>
    <mergeCell ref="C75:D75"/>
    <mergeCell ref="A75:B75"/>
    <mergeCell ref="A76:B76"/>
    <mergeCell ref="C76:D76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45"/>
  <sheetViews>
    <sheetView view="pageBreakPreview" zoomScale="75" zoomScaleSheetLayoutView="75" zoomScalePageLayoutView="0" workbookViewId="0" topLeftCell="A17">
      <selection activeCell="AJ17" sqref="AJ1:AQ16384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1.625" style="0" customWidth="1"/>
    <col min="4" max="4" width="10.00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3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66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474.8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8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AJ13*6*AK13</f>
        <v>6096.432000000001</v>
      </c>
      <c r="F13" s="22">
        <f>E13</f>
        <v>6096.432000000001</v>
      </c>
      <c r="G13" s="22">
        <f aca="true" t="shared" si="1" ref="G13:G18">AJ13*12*AL13</f>
        <v>6438.288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474.8</v>
      </c>
      <c r="K13">
        <v>6</v>
      </c>
      <c r="L13">
        <v>2</v>
      </c>
      <c r="M13">
        <v>4</v>
      </c>
      <c r="N13" s="7">
        <f aca="true" t="shared" si="4" ref="N13:N18">C13*J13*K13</f>
        <v>2991.2400000000002</v>
      </c>
      <c r="O13" s="7" t="e">
        <f>J13*#REF!*L13</f>
        <v>#REF!</v>
      </c>
      <c r="P13" s="7">
        <f aca="true" t="shared" si="5" ref="P13:P18">D13*J13*M13</f>
        <v>2070.128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2991.2400000000002</v>
      </c>
      <c r="W13">
        <f aca="true" t="shared" si="8" ref="W13:W18">U13*S13*J13</f>
        <v>3105.1920000000005</v>
      </c>
      <c r="X13">
        <f aca="true" t="shared" si="9" ref="X13:X18">SUM(V13:W13)</f>
        <v>6096.432000000001</v>
      </c>
      <c r="AJ13" s="56">
        <f>C7</f>
        <v>474.8</v>
      </c>
      <c r="AK13" s="5">
        <f aca="true" t="shared" si="10" ref="AK13:AK18">C13+D13</f>
        <v>2.14</v>
      </c>
      <c r="AL13" s="46">
        <v>1.13</v>
      </c>
    </row>
    <row r="14" spans="1:38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7748.736</v>
      </c>
      <c r="F14" s="22">
        <f>E14</f>
        <v>7748.736</v>
      </c>
      <c r="G14" s="22">
        <f t="shared" si="1"/>
        <v>8261.52</v>
      </c>
      <c r="H14" s="23">
        <f t="shared" si="2"/>
        <v>1.3964148527483002</v>
      </c>
      <c r="I14" s="6">
        <f t="shared" si="3"/>
        <v>1.4900768245776</v>
      </c>
      <c r="J14" s="8">
        <f>J13</f>
        <v>474.8</v>
      </c>
      <c r="K14">
        <v>6</v>
      </c>
      <c r="L14">
        <v>2</v>
      </c>
      <c r="M14">
        <v>4</v>
      </c>
      <c r="N14" s="7">
        <f t="shared" si="4"/>
        <v>3788.9040000000005</v>
      </c>
      <c r="O14" s="7" t="e">
        <f>J14*#REF!*L14</f>
        <v>#REF!</v>
      </c>
      <c r="P14" s="7">
        <f t="shared" si="5"/>
        <v>2639.888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3788.9040000000005</v>
      </c>
      <c r="W14">
        <f t="shared" si="8"/>
        <v>3959.832</v>
      </c>
      <c r="X14">
        <f t="shared" si="9"/>
        <v>7748.736000000001</v>
      </c>
      <c r="AJ14">
        <f>AJ13</f>
        <v>474.8</v>
      </c>
      <c r="AK14" s="5">
        <f t="shared" si="10"/>
        <v>2.7199999999999998</v>
      </c>
      <c r="AL14" s="46">
        <v>1.45</v>
      </c>
    </row>
    <row r="15" spans="1:38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797.6640000000001</v>
      </c>
      <c r="F15" s="22">
        <f>E15</f>
        <v>797.6640000000001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474.8</v>
      </c>
      <c r="K15">
        <v>6</v>
      </c>
      <c r="L15">
        <v>2</v>
      </c>
      <c r="M15">
        <v>4</v>
      </c>
      <c r="N15" s="7">
        <f t="shared" si="4"/>
        <v>370.34400000000005</v>
      </c>
      <c r="O15" s="7" t="e">
        <f>J15*#REF!*L15</f>
        <v>#REF!</v>
      </c>
      <c r="P15" s="7">
        <f t="shared" si="5"/>
        <v>284.88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370.34400000000005</v>
      </c>
      <c r="W15">
        <f t="shared" si="8"/>
        <v>0</v>
      </c>
      <c r="X15">
        <f t="shared" si="9"/>
        <v>370.34400000000005</v>
      </c>
      <c r="AJ15">
        <f>AJ14</f>
        <v>474.8</v>
      </c>
      <c r="AK15" s="5">
        <f t="shared" si="10"/>
        <v>0.28</v>
      </c>
      <c r="AL15" s="46">
        <v>0</v>
      </c>
    </row>
    <row r="16" spans="1:38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4586.568</v>
      </c>
      <c r="F16" s="22">
        <f>E16</f>
        <v>4586.568</v>
      </c>
      <c r="G16" s="22">
        <f t="shared" si="1"/>
        <v>4672.032</v>
      </c>
      <c r="H16" s="23">
        <f t="shared" si="2"/>
        <v>0.8294494238129001</v>
      </c>
      <c r="I16" s="6">
        <f t="shared" si="3"/>
        <v>0.8850832266288</v>
      </c>
      <c r="J16" s="8">
        <f>J15</f>
        <v>474.8</v>
      </c>
      <c r="K16">
        <v>6</v>
      </c>
      <c r="L16">
        <v>2</v>
      </c>
      <c r="M16">
        <v>4</v>
      </c>
      <c r="N16" s="7">
        <f t="shared" si="4"/>
        <v>2250.552</v>
      </c>
      <c r="O16" s="7" t="e">
        <f>J16*#REF!*L16</f>
        <v>#REF!</v>
      </c>
      <c r="P16" s="7">
        <f t="shared" si="5"/>
        <v>1557.344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2250.552</v>
      </c>
      <c r="W16">
        <f t="shared" si="8"/>
        <v>2336.016</v>
      </c>
      <c r="X16">
        <f t="shared" si="9"/>
        <v>4586.568</v>
      </c>
      <c r="AJ16">
        <f>AJ15</f>
        <v>474.8</v>
      </c>
      <c r="AK16" s="5">
        <f t="shared" si="10"/>
        <v>1.6099999999999999</v>
      </c>
      <c r="AL16" s="46">
        <v>0.82</v>
      </c>
    </row>
    <row r="17" spans="1:38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7065.024</v>
      </c>
      <c r="F17" s="22">
        <f>E17</f>
        <v>7065.024</v>
      </c>
      <c r="G17" s="22">
        <f t="shared" si="1"/>
        <v>7065.024</v>
      </c>
      <c r="H17" s="23">
        <f t="shared" si="2"/>
        <v>1.3019206145924</v>
      </c>
      <c r="I17" s="6">
        <f t="shared" si="3"/>
        <v>1.3892445582528</v>
      </c>
      <c r="J17" s="8">
        <f>J16</f>
        <v>474.8</v>
      </c>
      <c r="K17">
        <v>6</v>
      </c>
      <c r="L17">
        <v>2</v>
      </c>
      <c r="M17">
        <v>4</v>
      </c>
      <c r="N17" s="7">
        <f t="shared" si="4"/>
        <v>3532.5120000000006</v>
      </c>
      <c r="O17" s="7" t="e">
        <f>J17*#REF!*L17</f>
        <v>#REF!</v>
      </c>
      <c r="P17" s="7">
        <f t="shared" si="5"/>
        <v>2355.0080000000003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3532.5120000000006</v>
      </c>
      <c r="W17">
        <f t="shared" si="8"/>
        <v>3532.5119999999997</v>
      </c>
      <c r="X17">
        <f t="shared" si="9"/>
        <v>7065.024</v>
      </c>
      <c r="AJ17">
        <f>AJ16</f>
        <v>474.8</v>
      </c>
      <c r="AK17" s="5">
        <f t="shared" si="10"/>
        <v>2.48</v>
      </c>
      <c r="AL17" s="46">
        <v>1.24</v>
      </c>
    </row>
    <row r="18" spans="1:38" ht="93.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24727.584000000003</v>
      </c>
      <c r="F18" s="60">
        <f>F20+F22+F23+F26+F28+F29+F31+F32+F33+F35</f>
        <v>30581.17</v>
      </c>
      <c r="G18" s="22">
        <f t="shared" si="1"/>
        <v>27006.624000000003</v>
      </c>
      <c r="H18" s="23">
        <f t="shared" si="2"/>
        <v>4.4202304737371</v>
      </c>
      <c r="I18" s="6">
        <f t="shared" si="3"/>
        <v>4.7167093469712</v>
      </c>
      <c r="J18" s="8">
        <f>J17</f>
        <v>474.8</v>
      </c>
      <c r="K18">
        <v>6</v>
      </c>
      <c r="L18">
        <v>2</v>
      </c>
      <c r="M18">
        <v>4</v>
      </c>
      <c r="N18" s="7">
        <f t="shared" si="4"/>
        <v>11993.448</v>
      </c>
      <c r="O18" s="7" t="e">
        <f>J18*#REF!*L18</f>
        <v>#REF!</v>
      </c>
      <c r="P18" s="7">
        <f t="shared" si="5"/>
        <v>8489.424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11993.448</v>
      </c>
      <c r="W18">
        <f t="shared" si="8"/>
        <v>13161.456</v>
      </c>
      <c r="X18">
        <f t="shared" si="9"/>
        <v>25154.904000000002</v>
      </c>
      <c r="AJ18">
        <f>AJ17</f>
        <v>474.8</v>
      </c>
      <c r="AK18" s="5">
        <f t="shared" si="10"/>
        <v>8.68</v>
      </c>
      <c r="AL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 t="s">
        <v>81</v>
      </c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44" t="s">
        <v>168</v>
      </c>
      <c r="C20" s="22"/>
      <c r="D20" s="22"/>
      <c r="E20" s="22"/>
      <c r="F20" s="60">
        <v>1763.2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8" ht="18.75" customHeight="1">
      <c r="A21" s="21"/>
      <c r="B21" s="44" t="s">
        <v>89</v>
      </c>
      <c r="C21" s="30"/>
      <c r="D21" s="30"/>
      <c r="E21" s="30"/>
      <c r="F21" s="60" t="s">
        <v>95</v>
      </c>
      <c r="G21" s="30"/>
      <c r="H21" s="23"/>
      <c r="I21" s="6"/>
      <c r="J21" s="8"/>
      <c r="N21" s="7"/>
      <c r="O21" s="7"/>
      <c r="P21" s="7"/>
      <c r="Q21" s="10"/>
      <c r="R21" s="5"/>
    </row>
    <row r="22" spans="1:18" ht="18.75" customHeight="1">
      <c r="A22" s="21"/>
      <c r="B22" s="35" t="s">
        <v>169</v>
      </c>
      <c r="C22" s="30"/>
      <c r="D22" s="30"/>
      <c r="E22" s="30"/>
      <c r="F22" s="60">
        <v>92.09</v>
      </c>
      <c r="G22" s="30"/>
      <c r="H22" s="23"/>
      <c r="I22" s="6"/>
      <c r="J22" s="8"/>
      <c r="N22" s="7"/>
      <c r="O22" s="7"/>
      <c r="P22" s="7"/>
      <c r="Q22" s="10"/>
      <c r="R22" s="5"/>
    </row>
    <row r="23" spans="1:18" ht="18.75" customHeight="1">
      <c r="A23" s="21"/>
      <c r="B23" s="35" t="s">
        <v>170</v>
      </c>
      <c r="C23" s="30"/>
      <c r="D23" s="30"/>
      <c r="E23" s="30"/>
      <c r="F23" s="60">
        <v>5059</v>
      </c>
      <c r="G23" s="30"/>
      <c r="H23" s="23"/>
      <c r="I23" s="6"/>
      <c r="J23" s="8"/>
      <c r="N23" s="7"/>
      <c r="O23" s="7"/>
      <c r="P23" s="7"/>
      <c r="Q23" s="10"/>
      <c r="R23" s="5"/>
    </row>
    <row r="24" spans="1:18" ht="18.75" customHeight="1">
      <c r="A24" s="21"/>
      <c r="B24" s="44" t="s">
        <v>104</v>
      </c>
      <c r="C24" s="30"/>
      <c r="D24" s="30"/>
      <c r="E24" s="30"/>
      <c r="F24" s="60" t="s">
        <v>96</v>
      </c>
      <c r="G24" s="30"/>
      <c r="H24" s="23"/>
      <c r="I24" s="6"/>
      <c r="J24" s="8"/>
      <c r="N24" s="7"/>
      <c r="O24" s="7"/>
      <c r="P24" s="7"/>
      <c r="Q24" s="10"/>
      <c r="R24" s="5"/>
    </row>
    <row r="25" spans="1:18" ht="18.75" customHeight="1">
      <c r="A25" s="21"/>
      <c r="B25" s="44" t="s">
        <v>105</v>
      </c>
      <c r="C25" s="30"/>
      <c r="D25" s="30"/>
      <c r="E25" s="30"/>
      <c r="F25" s="60" t="s">
        <v>97</v>
      </c>
      <c r="G25" s="30"/>
      <c r="H25" s="23"/>
      <c r="I25" s="6"/>
      <c r="J25" s="8"/>
      <c r="N25" s="7"/>
      <c r="O25" s="7"/>
      <c r="P25" s="7"/>
      <c r="Q25" s="10"/>
      <c r="R25" s="5"/>
    </row>
    <row r="26" spans="1:18" ht="18.75" customHeight="1">
      <c r="A26" s="21"/>
      <c r="B26" s="35" t="s">
        <v>171</v>
      </c>
      <c r="C26" s="30"/>
      <c r="D26" s="30"/>
      <c r="E26" s="30"/>
      <c r="F26" s="60">
        <v>271</v>
      </c>
      <c r="G26" s="30"/>
      <c r="H26" s="23"/>
      <c r="I26" s="6"/>
      <c r="J26" s="8"/>
      <c r="N26" s="7"/>
      <c r="O26" s="7"/>
      <c r="P26" s="7"/>
      <c r="Q26" s="10"/>
      <c r="R26" s="5"/>
    </row>
    <row r="27" spans="1:18" ht="18.75" customHeight="1">
      <c r="A27" s="21"/>
      <c r="B27" s="44" t="s">
        <v>107</v>
      </c>
      <c r="C27" s="30"/>
      <c r="D27" s="30"/>
      <c r="E27" s="30"/>
      <c r="F27" s="60" t="s">
        <v>98</v>
      </c>
      <c r="G27" s="30"/>
      <c r="H27" s="23"/>
      <c r="I27" s="6"/>
      <c r="J27" s="8"/>
      <c r="N27" s="7"/>
      <c r="O27" s="7"/>
      <c r="P27" s="7"/>
      <c r="Q27" s="10"/>
      <c r="R27" s="5"/>
    </row>
    <row r="28" spans="1:18" ht="18.75" customHeight="1">
      <c r="A28" s="21"/>
      <c r="B28" s="35" t="s">
        <v>172</v>
      </c>
      <c r="C28" s="30"/>
      <c r="D28" s="30"/>
      <c r="E28" s="30"/>
      <c r="F28" s="60">
        <v>74</v>
      </c>
      <c r="G28" s="30"/>
      <c r="H28" s="23"/>
      <c r="I28" s="6"/>
      <c r="J28" s="8"/>
      <c r="N28" s="7"/>
      <c r="O28" s="7"/>
      <c r="P28" s="7"/>
      <c r="Q28" s="10"/>
      <c r="R28" s="5"/>
    </row>
    <row r="29" spans="1:18" ht="18.75" customHeight="1">
      <c r="A29" s="21"/>
      <c r="B29" s="35" t="s">
        <v>173</v>
      </c>
      <c r="C29" s="30"/>
      <c r="D29" s="30"/>
      <c r="E29" s="30"/>
      <c r="F29" s="60">
        <v>2351</v>
      </c>
      <c r="G29" s="30"/>
      <c r="H29" s="23"/>
      <c r="I29" s="6"/>
      <c r="J29" s="8"/>
      <c r="N29" s="7"/>
      <c r="O29" s="7"/>
      <c r="P29" s="7"/>
      <c r="Q29" s="10"/>
      <c r="R29" s="5"/>
    </row>
    <row r="30" spans="1:18" ht="18.75" customHeight="1">
      <c r="A30" s="21"/>
      <c r="B30" s="44" t="s">
        <v>110</v>
      </c>
      <c r="C30" s="30"/>
      <c r="D30" s="30"/>
      <c r="E30" s="30"/>
      <c r="F30" s="60" t="s">
        <v>99</v>
      </c>
      <c r="G30" s="30"/>
      <c r="H30" s="23"/>
      <c r="I30" s="6"/>
      <c r="J30" s="8"/>
      <c r="N30" s="7"/>
      <c r="O30" s="7"/>
      <c r="P30" s="7"/>
      <c r="Q30" s="10"/>
      <c r="R30" s="5"/>
    </row>
    <row r="31" spans="1:18" ht="18.75" customHeight="1">
      <c r="A31" s="21"/>
      <c r="B31" s="35" t="s">
        <v>174</v>
      </c>
      <c r="C31" s="30"/>
      <c r="D31" s="30"/>
      <c r="E31" s="30"/>
      <c r="F31" s="60">
        <v>5063.36</v>
      </c>
      <c r="G31" s="30"/>
      <c r="H31" s="23"/>
      <c r="I31" s="6"/>
      <c r="J31" s="8"/>
      <c r="N31" s="7"/>
      <c r="O31" s="7"/>
      <c r="P31" s="7"/>
      <c r="Q31" s="10"/>
      <c r="R31" s="5"/>
    </row>
    <row r="32" spans="1:18" ht="18.75" customHeight="1">
      <c r="A32" s="21"/>
      <c r="B32" s="35" t="s">
        <v>175</v>
      </c>
      <c r="C32" s="30"/>
      <c r="D32" s="30"/>
      <c r="E32" s="30"/>
      <c r="F32" s="60">
        <v>4000</v>
      </c>
      <c r="G32" s="30"/>
      <c r="H32" s="23"/>
      <c r="I32" s="6"/>
      <c r="J32" s="8"/>
      <c r="N32" s="7"/>
      <c r="O32" s="7"/>
      <c r="P32" s="7"/>
      <c r="Q32" s="10"/>
      <c r="R32" s="5"/>
    </row>
    <row r="33" spans="1:18" ht="81.75" customHeight="1">
      <c r="A33" s="21"/>
      <c r="B33" s="35" t="s">
        <v>176</v>
      </c>
      <c r="C33" s="30"/>
      <c r="D33" s="30"/>
      <c r="E33" s="30"/>
      <c r="F33" s="60">
        <v>11544.1</v>
      </c>
      <c r="G33" s="30"/>
      <c r="H33" s="23"/>
      <c r="I33" s="6"/>
      <c r="J33" s="8"/>
      <c r="N33" s="7"/>
      <c r="O33" s="7"/>
      <c r="P33" s="7"/>
      <c r="Q33" s="10"/>
      <c r="R33" s="5"/>
    </row>
    <row r="34" spans="1:18" ht="18.75" customHeight="1">
      <c r="A34" s="21"/>
      <c r="B34" s="44" t="s">
        <v>112</v>
      </c>
      <c r="C34" s="30"/>
      <c r="D34" s="30"/>
      <c r="E34" s="30"/>
      <c r="F34" s="60" t="s">
        <v>177</v>
      </c>
      <c r="G34" s="30"/>
      <c r="H34" s="23"/>
      <c r="I34" s="6"/>
      <c r="J34" s="8"/>
      <c r="N34" s="7"/>
      <c r="O34" s="7"/>
      <c r="P34" s="7"/>
      <c r="Q34" s="10"/>
      <c r="R34" s="5"/>
    </row>
    <row r="35" spans="1:18" ht="18.75" customHeight="1">
      <c r="A35" s="21"/>
      <c r="B35" s="35" t="s">
        <v>178</v>
      </c>
      <c r="C35" s="30"/>
      <c r="D35" s="30"/>
      <c r="E35" s="30"/>
      <c r="F35" s="60">
        <v>363.42</v>
      </c>
      <c r="G35" s="30"/>
      <c r="H35" s="23"/>
      <c r="I35" s="6"/>
      <c r="J35" s="8"/>
      <c r="N35" s="7"/>
      <c r="O35" s="7"/>
      <c r="P35" s="7"/>
      <c r="Q35" s="10"/>
      <c r="R35" s="5"/>
    </row>
    <row r="36" spans="1:24" ht="18.75">
      <c r="A36" s="18"/>
      <c r="B36" s="20" t="s">
        <v>11</v>
      </c>
      <c r="C36" s="19">
        <f>SUM(C13:C20)</f>
        <v>8.75</v>
      </c>
      <c r="D36" s="22">
        <f>I36</f>
        <v>9.8031370038</v>
      </c>
      <c r="E36" s="22">
        <f>SUM(E13:E20)</f>
        <v>51022.008</v>
      </c>
      <c r="F36" s="22">
        <f>F13+F14+F15+F16+F17+F18</f>
        <v>56875.594</v>
      </c>
      <c r="G36" s="22">
        <f>SUM(G13:G20)</f>
        <v>53443.488000000005</v>
      </c>
      <c r="H36" s="23">
        <f>1.04993597951*C36</f>
        <v>9.186939820712501</v>
      </c>
      <c r="I36" s="6">
        <f>1.12035851472*C36</f>
        <v>9.8031370038</v>
      </c>
      <c r="J36" s="8">
        <f>J18</f>
        <v>474.8</v>
      </c>
      <c r="N36" s="7"/>
      <c r="Q36" s="10"/>
      <c r="R36" s="5">
        <f>SUM(R13:R20)</f>
        <v>8.75</v>
      </c>
      <c r="S36" s="5">
        <f>SUM(S13:S20)</f>
        <v>9.16</v>
      </c>
      <c r="T36" s="5"/>
      <c r="U36" s="5"/>
      <c r="V36" s="5">
        <f>SUM(V13:V20)</f>
        <v>24927</v>
      </c>
      <c r="W36" s="5">
        <f>SUM(W13:W20)</f>
        <v>26095.008</v>
      </c>
      <c r="X36" s="5">
        <f>SUM(X13:X20)</f>
        <v>51022.008</v>
      </c>
    </row>
    <row r="37" spans="1:38" ht="19.5" customHeight="1">
      <c r="A37" s="18">
        <v>5</v>
      </c>
      <c r="B37" s="25" t="s">
        <v>22</v>
      </c>
      <c r="C37" s="57">
        <v>1.47</v>
      </c>
      <c r="D37" s="57">
        <v>1.58</v>
      </c>
      <c r="E37" s="60">
        <f>AJ37*6*AK37</f>
        <v>8688.84</v>
      </c>
      <c r="F37" s="60">
        <f>E37</f>
        <v>8688.84</v>
      </c>
      <c r="G37" s="60">
        <f>AL37*6*AJ37</f>
        <v>9771.384000000002</v>
      </c>
      <c r="H37" s="56" t="e">
        <f>#REF!</f>
        <v>#REF!</v>
      </c>
      <c r="I37" s="5">
        <f>C37+D37</f>
        <v>3.05</v>
      </c>
      <c r="J37" s="46">
        <v>3.43</v>
      </c>
      <c r="K37">
        <v>10</v>
      </c>
      <c r="L37">
        <v>2</v>
      </c>
      <c r="N37" s="7">
        <f>C37*J37*K37</f>
        <v>50.42100000000001</v>
      </c>
      <c r="O37" s="7" t="e">
        <f>#REF!*J37*L37</f>
        <v>#REF!</v>
      </c>
      <c r="P37" s="7" t="e">
        <f>SUM(N37:O37)</f>
        <v>#REF!</v>
      </c>
      <c r="Q37" s="9"/>
      <c r="R37" s="5">
        <v>1.47</v>
      </c>
      <c r="S37">
        <v>1.58</v>
      </c>
      <c r="T37">
        <v>6</v>
      </c>
      <c r="U37">
        <v>6</v>
      </c>
      <c r="V37">
        <f>R37*J37*T37</f>
        <v>30.2526</v>
      </c>
      <c r="W37">
        <f>S37*U37*J37</f>
        <v>32.516400000000004</v>
      </c>
      <c r="X37">
        <f>SUM(V37:W37)</f>
        <v>62.769000000000005</v>
      </c>
      <c r="AC37" t="e">
        <f>#REF!</f>
        <v>#REF!</v>
      </c>
      <c r="AD37" s="56" t="e">
        <f>#REF!</f>
        <v>#REF!</v>
      </c>
      <c r="AE37" s="56">
        <v>3.05</v>
      </c>
      <c r="AF37" t="e">
        <f>#REF!</f>
        <v>#REF!</v>
      </c>
      <c r="AG37">
        <f>AG16</f>
        <v>0</v>
      </c>
      <c r="AH37">
        <v>3.05</v>
      </c>
      <c r="AI37">
        <v>3.43</v>
      </c>
      <c r="AJ37">
        <f>AJ18</f>
        <v>474.8</v>
      </c>
      <c r="AK37">
        <v>3.05</v>
      </c>
      <c r="AL37">
        <v>3.43</v>
      </c>
    </row>
    <row r="38" spans="1:17" ht="18.75">
      <c r="A38" s="16"/>
      <c r="B38" s="26"/>
      <c r="C38" s="16"/>
      <c r="D38" s="16"/>
      <c r="E38" s="16"/>
      <c r="F38" s="16"/>
      <c r="G38" s="16"/>
      <c r="H38" s="16"/>
      <c r="Q38" s="10"/>
    </row>
    <row r="39" spans="1:17" ht="18.75">
      <c r="A39" s="90" t="s">
        <v>75</v>
      </c>
      <c r="B39" s="90"/>
      <c r="C39" s="110">
        <v>219460.29</v>
      </c>
      <c r="D39" s="110"/>
      <c r="E39" s="12" t="s">
        <v>13</v>
      </c>
      <c r="F39" s="16"/>
      <c r="G39" s="16"/>
      <c r="H39" s="16"/>
      <c r="Q39" s="10"/>
    </row>
    <row r="40" spans="1:17" ht="18.75">
      <c r="A40" s="90" t="s">
        <v>76</v>
      </c>
      <c r="B40" s="90"/>
      <c r="C40" s="110">
        <v>272407.62</v>
      </c>
      <c r="D40" s="110"/>
      <c r="E40" s="12" t="s">
        <v>13</v>
      </c>
      <c r="F40" s="16"/>
      <c r="G40" s="16"/>
      <c r="H40" s="16"/>
      <c r="Q40" s="10"/>
    </row>
    <row r="41" spans="1:8" ht="18.75">
      <c r="A41" s="105" t="s">
        <v>12</v>
      </c>
      <c r="B41" s="105"/>
      <c r="C41" s="105"/>
      <c r="D41" s="105"/>
      <c r="E41" s="105"/>
      <c r="F41" s="105"/>
      <c r="G41" s="105"/>
      <c r="H41" s="16"/>
    </row>
    <row r="42" spans="1:8" ht="18.75" customHeight="1" hidden="1">
      <c r="A42" s="106" t="s">
        <v>29</v>
      </c>
      <c r="B42" s="106"/>
      <c r="C42" s="11" t="e">
        <f>C39-#REF!</f>
        <v>#REF!</v>
      </c>
      <c r="D42" s="16" t="s">
        <v>13</v>
      </c>
      <c r="E42" s="16"/>
      <c r="F42" s="16"/>
      <c r="G42" s="16"/>
      <c r="H42" s="16"/>
    </row>
    <row r="43" spans="1:8" ht="18.75" customHeight="1" hidden="1">
      <c r="A43" s="106" t="s">
        <v>31</v>
      </c>
      <c r="B43" s="106"/>
      <c r="C43" s="51">
        <f>E36-F36</f>
        <v>-5853.585999999996</v>
      </c>
      <c r="D43" s="52" t="str">
        <f>D42</f>
        <v>рублей</v>
      </c>
      <c r="H43" s="3"/>
    </row>
    <row r="44" spans="1:8" ht="18.75">
      <c r="A44" s="4"/>
      <c r="B44" s="3"/>
      <c r="C44" s="3"/>
      <c r="D44" s="3"/>
      <c r="E44" s="3"/>
      <c r="F44" s="3"/>
      <c r="G44" s="3"/>
      <c r="H44" s="3"/>
    </row>
    <row r="45" spans="2:8" ht="12.75">
      <c r="B45" s="1"/>
      <c r="C45" s="1"/>
      <c r="D45" s="1"/>
      <c r="E45" s="1"/>
      <c r="F45" s="1"/>
      <c r="G45" s="1"/>
      <c r="H45" s="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43:B43"/>
    <mergeCell ref="J9:Q12"/>
    <mergeCell ref="A42:B42"/>
    <mergeCell ref="C40:D40"/>
    <mergeCell ref="R9:X12"/>
    <mergeCell ref="A41:G41"/>
    <mergeCell ref="C9:D10"/>
    <mergeCell ref="C39:D39"/>
    <mergeCell ref="A39:B39"/>
    <mergeCell ref="A40:B4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80"/>
  <sheetViews>
    <sheetView view="pageBreakPreview" zoomScale="75" zoomScaleSheetLayoutView="75" zoomScalePageLayoutView="0" workbookViewId="0" topLeftCell="D53">
      <selection activeCell="AG53" sqref="AG1:AX16384"/>
    </sheetView>
  </sheetViews>
  <sheetFormatPr defaultColWidth="9.00390625" defaultRowHeight="12.75"/>
  <cols>
    <col min="1" max="1" width="8.25390625" style="0" bestFit="1" customWidth="1"/>
    <col min="2" max="2" width="66.625" style="0" customWidth="1"/>
    <col min="3" max="3" width="12.00390625" style="0" customWidth="1"/>
    <col min="4" max="4" width="11.7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50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67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2642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AG13*AH13*6</f>
        <v>33923.28</v>
      </c>
      <c r="F13" s="22">
        <f>E13</f>
        <v>33923.28</v>
      </c>
      <c r="G13" s="22">
        <f aca="true" t="shared" si="1" ref="G13:G18">AG13*12*AI13</f>
        <v>35825.52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2642</v>
      </c>
      <c r="K13">
        <v>6</v>
      </c>
      <c r="L13">
        <v>2</v>
      </c>
      <c r="M13">
        <v>4</v>
      </c>
      <c r="N13" s="7">
        <f aca="true" t="shared" si="4" ref="N13:N18">C13*J13*K13</f>
        <v>16644.6</v>
      </c>
      <c r="O13" s="7" t="e">
        <f>J13*#REF!*L13</f>
        <v>#REF!</v>
      </c>
      <c r="P13" s="7">
        <f aca="true" t="shared" si="5" ref="P13:P18">D13*J13*M13</f>
        <v>11519.12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16644.6</v>
      </c>
      <c r="W13">
        <f aca="true" t="shared" si="8" ref="W13:W18">U13*S13*J13</f>
        <v>17278.680000000004</v>
      </c>
      <c r="X13">
        <f aca="true" t="shared" si="9" ref="X13:X18">SUM(V13:W13)</f>
        <v>33923.28</v>
      </c>
      <c r="AG13" s="56">
        <f>C7</f>
        <v>2642</v>
      </c>
      <c r="AH13" s="5">
        <f aca="true" t="shared" si="10" ref="AH13:AH18">C13+D13</f>
        <v>2.14</v>
      </c>
      <c r="AI13" s="46">
        <v>1.13</v>
      </c>
    </row>
    <row r="14" spans="1:35" ht="17.25" customHeight="1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43117.44</v>
      </c>
      <c r="F14" s="22">
        <f>E14</f>
        <v>43117.44</v>
      </c>
      <c r="G14" s="22">
        <f t="shared" si="1"/>
        <v>45970.799999999996</v>
      </c>
      <c r="H14" s="23">
        <f t="shared" si="2"/>
        <v>1.3964148527483002</v>
      </c>
      <c r="I14" s="6">
        <f t="shared" si="3"/>
        <v>1.4900768245776</v>
      </c>
      <c r="J14" s="8">
        <f>J13</f>
        <v>2642</v>
      </c>
      <c r="K14">
        <v>6</v>
      </c>
      <c r="L14">
        <v>2</v>
      </c>
      <c r="M14">
        <v>4</v>
      </c>
      <c r="N14" s="7">
        <f t="shared" si="4"/>
        <v>21083.16</v>
      </c>
      <c r="O14" s="7" t="e">
        <f>J14*#REF!*L14</f>
        <v>#REF!</v>
      </c>
      <c r="P14" s="7">
        <f t="shared" si="5"/>
        <v>14689.519999999999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21083.16</v>
      </c>
      <c r="W14">
        <f t="shared" si="8"/>
        <v>22034.28</v>
      </c>
      <c r="X14">
        <f t="shared" si="9"/>
        <v>43117.44</v>
      </c>
      <c r="AG14">
        <f>AG13</f>
        <v>2642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4438.56</v>
      </c>
      <c r="F15" s="22">
        <f>E15</f>
        <v>4438.56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2642</v>
      </c>
      <c r="K15">
        <v>6</v>
      </c>
      <c r="L15">
        <v>2</v>
      </c>
      <c r="M15">
        <v>4</v>
      </c>
      <c r="N15" s="7">
        <f t="shared" si="4"/>
        <v>2060.76</v>
      </c>
      <c r="O15" s="7" t="e">
        <f>J15*#REF!*L15</f>
        <v>#REF!</v>
      </c>
      <c r="P15" s="7">
        <f t="shared" si="5"/>
        <v>1585.2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2060.76</v>
      </c>
      <c r="W15">
        <f t="shared" si="8"/>
        <v>0</v>
      </c>
      <c r="X15">
        <f t="shared" si="9"/>
        <v>2060.76</v>
      </c>
      <c r="AG15">
        <f>AG14</f>
        <v>2642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25521.72</v>
      </c>
      <c r="F16" s="22">
        <f>E16</f>
        <v>25521.72</v>
      </c>
      <c r="G16" s="22">
        <f t="shared" si="1"/>
        <v>25997.28</v>
      </c>
      <c r="H16" s="23">
        <f t="shared" si="2"/>
        <v>0.8294494238129001</v>
      </c>
      <c r="I16" s="6">
        <f t="shared" si="3"/>
        <v>0.8850832266288</v>
      </c>
      <c r="J16" s="8">
        <f>J15</f>
        <v>2642</v>
      </c>
      <c r="K16">
        <v>6</v>
      </c>
      <c r="L16">
        <v>2</v>
      </c>
      <c r="M16">
        <v>4</v>
      </c>
      <c r="N16" s="7">
        <f t="shared" si="4"/>
        <v>12523.080000000002</v>
      </c>
      <c r="O16" s="7" t="e">
        <f>J16*#REF!*L16</f>
        <v>#REF!</v>
      </c>
      <c r="P16" s="7">
        <f t="shared" si="5"/>
        <v>8665.76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12523.080000000002</v>
      </c>
      <c r="W16">
        <f t="shared" si="8"/>
        <v>12998.64</v>
      </c>
      <c r="X16">
        <f t="shared" si="9"/>
        <v>25521.72</v>
      </c>
      <c r="AG16">
        <f>AG15</f>
        <v>2642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39312.96</v>
      </c>
      <c r="F17" s="22">
        <f>E17</f>
        <v>39312.96</v>
      </c>
      <c r="G17" s="22">
        <f t="shared" si="1"/>
        <v>39312.96</v>
      </c>
      <c r="H17" s="23">
        <f t="shared" si="2"/>
        <v>1.3019206145924</v>
      </c>
      <c r="I17" s="6">
        <f t="shared" si="3"/>
        <v>1.3892445582528</v>
      </c>
      <c r="J17" s="8">
        <f>J16</f>
        <v>2642</v>
      </c>
      <c r="K17">
        <v>6</v>
      </c>
      <c r="L17">
        <v>2</v>
      </c>
      <c r="M17">
        <v>4</v>
      </c>
      <c r="N17" s="7">
        <f t="shared" si="4"/>
        <v>19656.48</v>
      </c>
      <c r="O17" s="7" t="e">
        <f>J17*#REF!*L17</f>
        <v>#REF!</v>
      </c>
      <c r="P17" s="7">
        <f t="shared" si="5"/>
        <v>13104.32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19656.48</v>
      </c>
      <c r="W17">
        <f t="shared" si="8"/>
        <v>19656.48</v>
      </c>
      <c r="X17">
        <f t="shared" si="9"/>
        <v>39312.96</v>
      </c>
      <c r="AG17">
        <f>AG16</f>
        <v>2642</v>
      </c>
      <c r="AH17" s="5">
        <f t="shared" si="10"/>
        <v>2.48</v>
      </c>
      <c r="AI17" s="46">
        <v>1.24</v>
      </c>
    </row>
    <row r="18" spans="1:35" ht="56.25">
      <c r="A18" s="61" t="s">
        <v>18</v>
      </c>
      <c r="B18" s="62" t="s">
        <v>19</v>
      </c>
      <c r="C18" s="60">
        <f>'1 мая 37'!C18</f>
        <v>4.21</v>
      </c>
      <c r="D18" s="60">
        <f>'1 мая 37'!D18</f>
        <v>4.470000000000001</v>
      </c>
      <c r="E18" s="60">
        <f t="shared" si="0"/>
        <v>137595.36</v>
      </c>
      <c r="F18" s="60">
        <f>F20+F21+F22+F24+F26+F28+F29+F32+F34+F35+F36+F53+F54+F55+F57+F58+F59+F61+F62+F63+F65+F66+F67+F69+F70</f>
        <v>325296.71</v>
      </c>
      <c r="G18" s="60">
        <f t="shared" si="1"/>
        <v>150276.96000000002</v>
      </c>
      <c r="H18" s="23">
        <f t="shared" si="2"/>
        <v>4.4202304737371</v>
      </c>
      <c r="I18" s="6">
        <f t="shared" si="3"/>
        <v>4.7167093469712</v>
      </c>
      <c r="J18" s="8">
        <f>J17</f>
        <v>2642</v>
      </c>
      <c r="K18">
        <v>6</v>
      </c>
      <c r="L18">
        <v>2</v>
      </c>
      <c r="M18">
        <v>4</v>
      </c>
      <c r="N18" s="7">
        <f t="shared" si="4"/>
        <v>66736.92</v>
      </c>
      <c r="O18" s="7" t="e">
        <f>J18*#REF!*L18</f>
        <v>#REF!</v>
      </c>
      <c r="P18" s="7">
        <f t="shared" si="5"/>
        <v>47238.96000000001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66736.92</v>
      </c>
      <c r="W18">
        <f t="shared" si="8"/>
        <v>73236.23999999999</v>
      </c>
      <c r="X18">
        <f t="shared" si="9"/>
        <v>139973.15999999997</v>
      </c>
      <c r="AG18">
        <f>AG17</f>
        <v>2642</v>
      </c>
      <c r="AH18" s="5">
        <f t="shared" si="10"/>
        <v>8.68</v>
      </c>
      <c r="AI18" s="46">
        <v>4.74</v>
      </c>
    </row>
    <row r="19" spans="1:19" ht="18.75">
      <c r="A19" s="61"/>
      <c r="B19" s="63" t="s">
        <v>80</v>
      </c>
      <c r="C19" s="60"/>
      <c r="D19" s="60"/>
      <c r="E19" s="60"/>
      <c r="F19" s="60" t="s">
        <v>81</v>
      </c>
      <c r="G19" s="60"/>
      <c r="H19" s="23"/>
      <c r="I19" s="6"/>
      <c r="J19" s="8"/>
      <c r="N19" s="7"/>
      <c r="O19" s="7"/>
      <c r="P19" s="7"/>
      <c r="Q19" s="9"/>
      <c r="R19" s="5"/>
      <c r="S19" s="5"/>
    </row>
    <row r="20" spans="1:19" ht="19.5" customHeight="1">
      <c r="A20" s="61"/>
      <c r="B20" s="62" t="s">
        <v>143</v>
      </c>
      <c r="C20" s="60"/>
      <c r="D20" s="60"/>
      <c r="E20" s="60"/>
      <c r="F20" s="60">
        <v>6646.4</v>
      </c>
      <c r="G20" s="60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61"/>
      <c r="B21" s="62" t="s">
        <v>144</v>
      </c>
      <c r="C21" s="60"/>
      <c r="D21" s="60"/>
      <c r="E21" s="60"/>
      <c r="F21" s="60">
        <v>95.95</v>
      </c>
      <c r="G21" s="60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61"/>
      <c r="B22" s="62" t="s">
        <v>145</v>
      </c>
      <c r="C22" s="60"/>
      <c r="D22" s="60"/>
      <c r="E22" s="60"/>
      <c r="F22" s="60">
        <v>526.95</v>
      </c>
      <c r="G22" s="60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61"/>
      <c r="B23" s="63" t="s">
        <v>84</v>
      </c>
      <c r="C23" s="60"/>
      <c r="D23" s="60"/>
      <c r="E23" s="60"/>
      <c r="F23" s="60" t="s">
        <v>146</v>
      </c>
      <c r="G23" s="60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61"/>
      <c r="B24" s="62" t="s">
        <v>147</v>
      </c>
      <c r="C24" s="60"/>
      <c r="D24" s="60"/>
      <c r="E24" s="60"/>
      <c r="F24" s="60">
        <v>7220.68</v>
      </c>
      <c r="G24" s="60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61"/>
      <c r="B25" s="63" t="s">
        <v>85</v>
      </c>
      <c r="C25" s="60"/>
      <c r="D25" s="60"/>
      <c r="E25" s="60"/>
      <c r="F25" s="60" t="s">
        <v>91</v>
      </c>
      <c r="G25" s="60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61"/>
      <c r="B26" s="62" t="s">
        <v>148</v>
      </c>
      <c r="C26" s="60"/>
      <c r="D26" s="60"/>
      <c r="E26" s="60"/>
      <c r="F26" s="60">
        <v>69.96</v>
      </c>
      <c r="G26" s="60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61"/>
      <c r="B27" s="63" t="s">
        <v>86</v>
      </c>
      <c r="C27" s="60"/>
      <c r="D27" s="60"/>
      <c r="E27" s="60"/>
      <c r="F27" s="60" t="s">
        <v>92</v>
      </c>
      <c r="G27" s="60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61"/>
      <c r="B28" s="62" t="s">
        <v>149</v>
      </c>
      <c r="C28" s="60"/>
      <c r="D28" s="60"/>
      <c r="E28" s="60"/>
      <c r="F28" s="60">
        <v>1732.98</v>
      </c>
      <c r="G28" s="60"/>
      <c r="H28" s="23"/>
      <c r="I28" s="6"/>
      <c r="J28" s="8"/>
      <c r="N28" s="7"/>
      <c r="O28" s="7"/>
      <c r="P28" s="7"/>
      <c r="Q28" s="9"/>
      <c r="R28" s="5"/>
      <c r="S28" s="5"/>
    </row>
    <row r="29" spans="1:19" ht="37.5">
      <c r="A29" s="61"/>
      <c r="B29" s="62" t="s">
        <v>150</v>
      </c>
      <c r="C29" s="60"/>
      <c r="D29" s="60"/>
      <c r="E29" s="60"/>
      <c r="F29" s="60">
        <v>11683.03</v>
      </c>
      <c r="G29" s="60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61"/>
      <c r="B30" s="63" t="s">
        <v>87</v>
      </c>
      <c r="C30" s="60"/>
      <c r="D30" s="60"/>
      <c r="E30" s="60"/>
      <c r="F30" s="60" t="s">
        <v>93</v>
      </c>
      <c r="G30" s="60"/>
      <c r="H30" s="23"/>
      <c r="I30" s="6"/>
      <c r="J30" s="8"/>
      <c r="N30" s="7"/>
      <c r="O30" s="7"/>
      <c r="P30" s="7"/>
      <c r="Q30" s="9"/>
      <c r="R30" s="5"/>
      <c r="S30" s="5"/>
    </row>
    <row r="31" spans="1:24" ht="17.25" customHeight="1">
      <c r="A31" s="66"/>
      <c r="B31" s="67" t="s">
        <v>88</v>
      </c>
      <c r="C31" s="60"/>
      <c r="D31" s="60"/>
      <c r="E31" s="60"/>
      <c r="F31" s="60" t="s">
        <v>94</v>
      </c>
      <c r="G31" s="60"/>
      <c r="H31" s="23"/>
      <c r="I31" s="6"/>
      <c r="J31" s="8"/>
      <c r="K31">
        <v>6</v>
      </c>
      <c r="L31">
        <v>2</v>
      </c>
      <c r="M31">
        <v>4</v>
      </c>
      <c r="N31" s="7">
        <f>C31*J31*K31</f>
        <v>0</v>
      </c>
      <c r="O31" s="7" t="e">
        <f>J31*#REF!*L31</f>
        <v>#REF!</v>
      </c>
      <c r="P31" s="7">
        <f>D31*J31*M31</f>
        <v>0</v>
      </c>
      <c r="Q31" s="10"/>
      <c r="R31" s="5"/>
      <c r="V31">
        <f>J31*R31*U31</f>
        <v>0</v>
      </c>
      <c r="W31">
        <f>U31*S31*J31</f>
        <v>0</v>
      </c>
      <c r="X31">
        <f>SUM(V31:W31)</f>
        <v>0</v>
      </c>
    </row>
    <row r="32" spans="1:24" ht="18.75">
      <c r="A32" s="61"/>
      <c r="B32" s="68" t="s">
        <v>151</v>
      </c>
      <c r="C32" s="60"/>
      <c r="D32" s="60"/>
      <c r="E32" s="60"/>
      <c r="F32" s="60">
        <v>38170.56</v>
      </c>
      <c r="G32" s="60"/>
      <c r="H32" s="23"/>
      <c r="I32" s="6"/>
      <c r="J32" s="8"/>
      <c r="K32">
        <v>6</v>
      </c>
      <c r="L32">
        <v>2</v>
      </c>
      <c r="M32">
        <v>4</v>
      </c>
      <c r="N32" s="7">
        <f>C32*J32*K32</f>
        <v>0</v>
      </c>
      <c r="O32" s="7" t="e">
        <f>J32*#REF!*L32</f>
        <v>#REF!</v>
      </c>
      <c r="P32" s="7">
        <f>D32*J32*M32</f>
        <v>0</v>
      </c>
      <c r="Q32" s="10"/>
      <c r="R32" s="5"/>
      <c r="V32">
        <f>J32*R32*U32</f>
        <v>0</v>
      </c>
      <c r="W32">
        <f>U32*S32*J32</f>
        <v>0</v>
      </c>
      <c r="X32">
        <f>SUM(V32:W32)</f>
        <v>0</v>
      </c>
    </row>
    <row r="33" spans="1:24" ht="18.75">
      <c r="A33" s="61"/>
      <c r="B33" s="63" t="s">
        <v>89</v>
      </c>
      <c r="C33" s="60"/>
      <c r="D33" s="60"/>
      <c r="E33" s="60"/>
      <c r="F33" s="60" t="s">
        <v>95</v>
      </c>
      <c r="G33" s="60"/>
      <c r="H33" s="23"/>
      <c r="I33" s="6"/>
      <c r="J33" s="8"/>
      <c r="K33">
        <v>6</v>
      </c>
      <c r="L33">
        <v>2</v>
      </c>
      <c r="M33">
        <v>4</v>
      </c>
      <c r="N33" s="7">
        <f>C33*J33*K33</f>
        <v>0</v>
      </c>
      <c r="O33" s="7" t="e">
        <f>J33*#REF!*L33</f>
        <v>#REF!</v>
      </c>
      <c r="P33" s="7">
        <f>D33*J33*M33</f>
        <v>0</v>
      </c>
      <c r="Q33" s="10"/>
      <c r="R33" s="5"/>
      <c r="V33">
        <f>J33*R33*U33</f>
        <v>0</v>
      </c>
      <c r="W33">
        <f>U33*S33*J33</f>
        <v>0</v>
      </c>
      <c r="X33">
        <f>SUM(V33:W33)</f>
        <v>0</v>
      </c>
    </row>
    <row r="34" spans="1:18" ht="18.75">
      <c r="A34" s="61"/>
      <c r="B34" s="62" t="s">
        <v>152</v>
      </c>
      <c r="C34" s="60"/>
      <c r="D34" s="60"/>
      <c r="E34" s="60"/>
      <c r="F34" s="60">
        <v>744.69</v>
      </c>
      <c r="G34" s="60"/>
      <c r="H34" s="23"/>
      <c r="I34" s="6"/>
      <c r="J34" s="8"/>
      <c r="N34" s="7"/>
      <c r="O34" s="7"/>
      <c r="P34" s="7"/>
      <c r="Q34" s="10"/>
      <c r="R34" s="5"/>
    </row>
    <row r="35" spans="1:18" ht="56.25">
      <c r="A35" s="61"/>
      <c r="B35" s="62" t="s">
        <v>153</v>
      </c>
      <c r="C35" s="60"/>
      <c r="D35" s="60"/>
      <c r="E35" s="60"/>
      <c r="F35" s="60">
        <v>3491.46</v>
      </c>
      <c r="G35" s="60"/>
      <c r="H35" s="23"/>
      <c r="I35" s="6"/>
      <c r="J35" s="8"/>
      <c r="N35" s="7"/>
      <c r="O35" s="7"/>
      <c r="P35" s="7"/>
      <c r="Q35" s="10"/>
      <c r="R35" s="5"/>
    </row>
    <row r="36" spans="1:18" ht="21.75" customHeight="1">
      <c r="A36" s="61"/>
      <c r="B36" s="62" t="s">
        <v>154</v>
      </c>
      <c r="C36" s="60"/>
      <c r="D36" s="60"/>
      <c r="E36" s="60"/>
      <c r="F36" s="60">
        <v>536.79</v>
      </c>
      <c r="G36" s="60"/>
      <c r="H36" s="23"/>
      <c r="I36" s="6"/>
      <c r="J36" s="8"/>
      <c r="N36" s="7"/>
      <c r="O36" s="7"/>
      <c r="P36" s="7"/>
      <c r="Q36" s="10"/>
      <c r="R36" s="5"/>
    </row>
    <row r="37" spans="1:18" ht="18.75">
      <c r="A37" s="61"/>
      <c r="B37" s="63" t="s">
        <v>104</v>
      </c>
      <c r="C37" s="60"/>
      <c r="D37" s="60"/>
      <c r="E37" s="60"/>
      <c r="F37" s="60" t="s">
        <v>96</v>
      </c>
      <c r="G37" s="60"/>
      <c r="H37" s="23"/>
      <c r="I37" s="6"/>
      <c r="J37" s="8"/>
      <c r="N37" s="7"/>
      <c r="O37" s="7"/>
      <c r="P37" s="7"/>
      <c r="Q37" s="10"/>
      <c r="R37" s="5"/>
    </row>
    <row r="38" spans="1:18" ht="18.75" hidden="1">
      <c r="A38" s="61"/>
      <c r="B38" s="62"/>
      <c r="C38" s="60"/>
      <c r="D38" s="60"/>
      <c r="E38" s="60"/>
      <c r="F38" s="60"/>
      <c r="G38" s="60"/>
      <c r="H38" s="23"/>
      <c r="I38" s="6"/>
      <c r="J38" s="8"/>
      <c r="N38" s="7"/>
      <c r="O38" s="7"/>
      <c r="P38" s="7"/>
      <c r="Q38" s="10"/>
      <c r="R38" s="5"/>
    </row>
    <row r="39" spans="1:18" ht="18.75" hidden="1">
      <c r="A39" s="61"/>
      <c r="B39" s="62"/>
      <c r="C39" s="60"/>
      <c r="D39" s="60"/>
      <c r="E39" s="60"/>
      <c r="F39" s="60"/>
      <c r="G39" s="60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61"/>
      <c r="B40" s="62"/>
      <c r="C40" s="60"/>
      <c r="D40" s="60"/>
      <c r="E40" s="60"/>
      <c r="F40" s="60"/>
      <c r="G40" s="60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61"/>
      <c r="B41" s="62"/>
      <c r="C41" s="60"/>
      <c r="D41" s="60"/>
      <c r="E41" s="60"/>
      <c r="F41" s="60"/>
      <c r="G41" s="60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61"/>
      <c r="B42" s="62"/>
      <c r="C42" s="60"/>
      <c r="D42" s="60"/>
      <c r="E42" s="60"/>
      <c r="F42" s="60"/>
      <c r="G42" s="60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61"/>
      <c r="B43" s="62"/>
      <c r="C43" s="60"/>
      <c r="D43" s="60"/>
      <c r="E43" s="60"/>
      <c r="F43" s="60"/>
      <c r="G43" s="60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61"/>
      <c r="B44" s="62"/>
      <c r="C44" s="60"/>
      <c r="D44" s="60"/>
      <c r="E44" s="60"/>
      <c r="F44" s="60"/>
      <c r="G44" s="60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61"/>
      <c r="B45" s="62"/>
      <c r="C45" s="60"/>
      <c r="D45" s="60"/>
      <c r="E45" s="60"/>
      <c r="F45" s="60"/>
      <c r="G45" s="60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61"/>
      <c r="B46" s="62"/>
      <c r="C46" s="60"/>
      <c r="D46" s="60"/>
      <c r="E46" s="60"/>
      <c r="F46" s="60"/>
      <c r="G46" s="60"/>
      <c r="H46" s="23"/>
      <c r="I46" s="6"/>
      <c r="J46" s="8"/>
      <c r="N46" s="7"/>
      <c r="O46" s="7"/>
      <c r="P46" s="7"/>
      <c r="Q46" s="10"/>
      <c r="R46" s="5"/>
    </row>
    <row r="47" spans="1:18" ht="18.75" hidden="1">
      <c r="A47" s="61"/>
      <c r="B47" s="62"/>
      <c r="C47" s="60"/>
      <c r="D47" s="60"/>
      <c r="E47" s="60"/>
      <c r="F47" s="60"/>
      <c r="G47" s="60"/>
      <c r="H47" s="23"/>
      <c r="I47" s="6"/>
      <c r="J47" s="8"/>
      <c r="N47" s="7"/>
      <c r="O47" s="7"/>
      <c r="P47" s="7"/>
      <c r="Q47" s="10"/>
      <c r="R47" s="5"/>
    </row>
    <row r="48" spans="1:18" ht="18.75" hidden="1">
      <c r="A48" s="61"/>
      <c r="B48" s="62"/>
      <c r="C48" s="60"/>
      <c r="D48" s="60"/>
      <c r="E48" s="60"/>
      <c r="F48" s="60"/>
      <c r="G48" s="60"/>
      <c r="H48" s="23"/>
      <c r="I48" s="6"/>
      <c r="J48" s="8"/>
      <c r="N48" s="7"/>
      <c r="O48" s="7"/>
      <c r="P48" s="7"/>
      <c r="Q48" s="10"/>
      <c r="R48" s="5"/>
    </row>
    <row r="49" spans="1:18" ht="18.75" hidden="1">
      <c r="A49" s="61"/>
      <c r="B49" s="62"/>
      <c r="C49" s="60"/>
      <c r="D49" s="60"/>
      <c r="E49" s="60"/>
      <c r="F49" s="60"/>
      <c r="G49" s="60"/>
      <c r="H49" s="23"/>
      <c r="I49" s="6"/>
      <c r="J49" s="8"/>
      <c r="N49" s="7"/>
      <c r="O49" s="7"/>
      <c r="P49" s="7"/>
      <c r="Q49" s="10"/>
      <c r="R49" s="5"/>
    </row>
    <row r="50" spans="1:18" ht="18.75" hidden="1">
      <c r="A50" s="61"/>
      <c r="B50" s="62"/>
      <c r="C50" s="60"/>
      <c r="D50" s="60"/>
      <c r="E50" s="60"/>
      <c r="F50" s="60"/>
      <c r="G50" s="60"/>
      <c r="H50" s="23"/>
      <c r="I50" s="6"/>
      <c r="J50" s="8"/>
      <c r="N50" s="7"/>
      <c r="O50" s="7"/>
      <c r="P50" s="7"/>
      <c r="Q50" s="10"/>
      <c r="R50" s="5"/>
    </row>
    <row r="51" spans="1:18" ht="18.75" hidden="1">
      <c r="A51" s="61"/>
      <c r="B51" s="62"/>
      <c r="C51" s="60"/>
      <c r="D51" s="60"/>
      <c r="E51" s="60"/>
      <c r="F51" s="60"/>
      <c r="G51" s="60"/>
      <c r="H51" s="23"/>
      <c r="I51" s="6"/>
      <c r="J51" s="8"/>
      <c r="N51" s="7"/>
      <c r="O51" s="7"/>
      <c r="P51" s="7"/>
      <c r="Q51" s="10"/>
      <c r="R51" s="5"/>
    </row>
    <row r="52" spans="1:18" ht="18.75" customHeight="1" hidden="1">
      <c r="A52" s="61"/>
      <c r="B52" s="62"/>
      <c r="C52" s="60"/>
      <c r="D52" s="60"/>
      <c r="E52" s="60"/>
      <c r="F52" s="60"/>
      <c r="G52" s="60"/>
      <c r="H52" s="23"/>
      <c r="I52" s="6"/>
      <c r="J52" s="8"/>
      <c r="N52" s="7"/>
      <c r="O52" s="7"/>
      <c r="P52" s="7"/>
      <c r="Q52" s="10"/>
      <c r="R52" s="5"/>
    </row>
    <row r="53" spans="1:18" ht="37.5">
      <c r="A53" s="61"/>
      <c r="B53" s="62" t="s">
        <v>155</v>
      </c>
      <c r="C53" s="60"/>
      <c r="D53" s="60"/>
      <c r="E53" s="60"/>
      <c r="F53" s="60">
        <v>12752</v>
      </c>
      <c r="G53" s="60"/>
      <c r="H53" s="23"/>
      <c r="I53" s="6"/>
      <c r="J53" s="8"/>
      <c r="N53" s="7"/>
      <c r="O53" s="7"/>
      <c r="P53" s="7"/>
      <c r="Q53" s="10"/>
      <c r="R53" s="5"/>
    </row>
    <row r="54" spans="1:18" ht="37.5">
      <c r="A54" s="61"/>
      <c r="B54" s="62" t="s">
        <v>156</v>
      </c>
      <c r="C54" s="60"/>
      <c r="D54" s="60"/>
      <c r="E54" s="60"/>
      <c r="F54" s="60">
        <v>9512</v>
      </c>
      <c r="G54" s="60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61"/>
      <c r="B55" s="62" t="s">
        <v>157</v>
      </c>
      <c r="C55" s="60"/>
      <c r="D55" s="60"/>
      <c r="E55" s="60"/>
      <c r="F55" s="60">
        <v>16779</v>
      </c>
      <c r="G55" s="60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61"/>
      <c r="B56" s="63" t="s">
        <v>105</v>
      </c>
      <c r="C56" s="60"/>
      <c r="D56" s="60"/>
      <c r="E56" s="60"/>
      <c r="F56" s="60" t="s">
        <v>97</v>
      </c>
      <c r="G56" s="60"/>
      <c r="H56" s="23"/>
      <c r="I56" s="6"/>
      <c r="J56" s="8"/>
      <c r="N56" s="7"/>
      <c r="O56" s="7"/>
      <c r="P56" s="7"/>
      <c r="Q56" s="10"/>
      <c r="R56" s="5"/>
    </row>
    <row r="57" spans="1:18" ht="56.25">
      <c r="A57" s="61"/>
      <c r="B57" s="62" t="s">
        <v>158</v>
      </c>
      <c r="C57" s="60"/>
      <c r="D57" s="60"/>
      <c r="E57" s="60"/>
      <c r="F57" s="60">
        <v>15444</v>
      </c>
      <c r="G57" s="60"/>
      <c r="H57" s="23"/>
      <c r="I57" s="6"/>
      <c r="J57" s="8"/>
      <c r="N57" s="7"/>
      <c r="O57" s="7"/>
      <c r="P57" s="7"/>
      <c r="Q57" s="10"/>
      <c r="R57" s="5"/>
    </row>
    <row r="58" spans="1:18" ht="56.25">
      <c r="A58" s="61"/>
      <c r="B58" s="62" t="s">
        <v>159</v>
      </c>
      <c r="C58" s="60"/>
      <c r="D58" s="60"/>
      <c r="E58" s="60"/>
      <c r="F58" s="60">
        <v>24127</v>
      </c>
      <c r="G58" s="60"/>
      <c r="H58" s="23"/>
      <c r="I58" s="6"/>
      <c r="J58" s="8"/>
      <c r="N58" s="7"/>
      <c r="O58" s="7"/>
      <c r="P58" s="7"/>
      <c r="Q58" s="10"/>
      <c r="R58" s="5"/>
    </row>
    <row r="59" spans="1:18" ht="18.75" customHeight="1">
      <c r="A59" s="61"/>
      <c r="B59" s="62" t="s">
        <v>160</v>
      </c>
      <c r="C59" s="60"/>
      <c r="D59" s="60"/>
      <c r="E59" s="60"/>
      <c r="F59" s="60">
        <v>12601.3</v>
      </c>
      <c r="G59" s="60"/>
      <c r="H59" s="23"/>
      <c r="I59" s="6"/>
      <c r="J59" s="8"/>
      <c r="N59" s="7"/>
      <c r="O59" s="7"/>
      <c r="P59" s="7"/>
      <c r="Q59" s="10"/>
      <c r="R59" s="5"/>
    </row>
    <row r="60" spans="1:18" ht="18.75" customHeight="1">
      <c r="A60" s="61"/>
      <c r="B60" s="63" t="s">
        <v>107</v>
      </c>
      <c r="C60" s="60"/>
      <c r="D60" s="60"/>
      <c r="E60" s="60"/>
      <c r="F60" s="60" t="s">
        <v>98</v>
      </c>
      <c r="G60" s="60"/>
      <c r="H60" s="23"/>
      <c r="I60" s="6"/>
      <c r="J60" s="8"/>
      <c r="N60" s="7"/>
      <c r="O60" s="7"/>
      <c r="P60" s="7"/>
      <c r="Q60" s="10"/>
      <c r="R60" s="5"/>
    </row>
    <row r="61" spans="1:18" ht="37.5">
      <c r="A61" s="61"/>
      <c r="B61" s="62" t="s">
        <v>161</v>
      </c>
      <c r="C61" s="60"/>
      <c r="D61" s="60"/>
      <c r="E61" s="60"/>
      <c r="F61" s="60">
        <v>3963</v>
      </c>
      <c r="G61" s="60"/>
      <c r="H61" s="23"/>
      <c r="I61" s="6"/>
      <c r="J61" s="8"/>
      <c r="N61" s="7"/>
      <c r="O61" s="7"/>
      <c r="P61" s="7"/>
      <c r="Q61" s="10"/>
      <c r="R61" s="5"/>
    </row>
    <row r="62" spans="1:18" ht="37.5">
      <c r="A62" s="61"/>
      <c r="B62" s="62" t="s">
        <v>162</v>
      </c>
      <c r="C62" s="60"/>
      <c r="D62" s="60"/>
      <c r="E62" s="60"/>
      <c r="F62" s="60">
        <v>1718.3</v>
      </c>
      <c r="G62" s="60"/>
      <c r="H62" s="23"/>
      <c r="I62" s="6"/>
      <c r="J62" s="8"/>
      <c r="N62" s="7"/>
      <c r="O62" s="7"/>
      <c r="P62" s="7"/>
      <c r="Q62" s="10"/>
      <c r="R62" s="5"/>
    </row>
    <row r="63" spans="1:18" ht="18.75" customHeight="1">
      <c r="A63" s="61"/>
      <c r="B63" s="62" t="s">
        <v>163</v>
      </c>
      <c r="C63" s="60"/>
      <c r="D63" s="60"/>
      <c r="E63" s="60"/>
      <c r="F63" s="60">
        <v>3816.2</v>
      </c>
      <c r="G63" s="60"/>
      <c r="H63" s="23"/>
      <c r="I63" s="6"/>
      <c r="J63" s="8"/>
      <c r="N63" s="7"/>
      <c r="O63" s="7"/>
      <c r="P63" s="7"/>
      <c r="Q63" s="10"/>
      <c r="R63" s="5"/>
    </row>
    <row r="64" spans="1:18" ht="18.75" customHeight="1">
      <c r="A64" s="61"/>
      <c r="B64" s="63" t="s">
        <v>110</v>
      </c>
      <c r="C64" s="60"/>
      <c r="D64" s="60"/>
      <c r="E64" s="60"/>
      <c r="F64" s="60" t="s">
        <v>99</v>
      </c>
      <c r="G64" s="60"/>
      <c r="H64" s="23"/>
      <c r="I64" s="6"/>
      <c r="J64" s="8"/>
      <c r="N64" s="7"/>
      <c r="O64" s="7"/>
      <c r="P64" s="7"/>
      <c r="Q64" s="10"/>
      <c r="R64" s="5"/>
    </row>
    <row r="65" spans="1:18" ht="55.5" customHeight="1">
      <c r="A65" s="61"/>
      <c r="B65" s="62" t="s">
        <v>164</v>
      </c>
      <c r="C65" s="60"/>
      <c r="D65" s="60"/>
      <c r="E65" s="60"/>
      <c r="F65" s="60">
        <v>4805.61</v>
      </c>
      <c r="G65" s="60"/>
      <c r="H65" s="23"/>
      <c r="I65" s="6"/>
      <c r="J65" s="8"/>
      <c r="N65" s="7"/>
      <c r="O65" s="7"/>
      <c r="P65" s="7"/>
      <c r="Q65" s="10"/>
      <c r="R65" s="5"/>
    </row>
    <row r="66" spans="1:18" ht="18.75" customHeight="1">
      <c r="A66" s="61"/>
      <c r="B66" s="62" t="s">
        <v>165</v>
      </c>
      <c r="C66" s="60"/>
      <c r="D66" s="60"/>
      <c r="E66" s="60"/>
      <c r="F66" s="60">
        <v>240.89</v>
      </c>
      <c r="G66" s="60"/>
      <c r="H66" s="23"/>
      <c r="I66" s="6"/>
      <c r="J66" s="8"/>
      <c r="N66" s="7"/>
      <c r="O66" s="7"/>
      <c r="P66" s="7"/>
      <c r="Q66" s="10"/>
      <c r="R66" s="5"/>
    </row>
    <row r="67" spans="1:18" ht="37.5">
      <c r="A67" s="61"/>
      <c r="B67" s="62" t="s">
        <v>166</v>
      </c>
      <c r="C67" s="60"/>
      <c r="D67" s="60"/>
      <c r="E67" s="60"/>
      <c r="F67" s="60">
        <v>146228.2</v>
      </c>
      <c r="G67" s="60"/>
      <c r="H67" s="23"/>
      <c r="I67" s="6"/>
      <c r="J67" s="8"/>
      <c r="N67" s="7"/>
      <c r="O67" s="7"/>
      <c r="P67" s="7"/>
      <c r="Q67" s="10"/>
      <c r="R67" s="5"/>
    </row>
    <row r="68" spans="1:18" ht="19.5" customHeight="1">
      <c r="A68" s="61"/>
      <c r="B68" s="63" t="s">
        <v>112</v>
      </c>
      <c r="C68" s="60"/>
      <c r="D68" s="60"/>
      <c r="E68" s="60"/>
      <c r="F68" s="60" t="s">
        <v>100</v>
      </c>
      <c r="G68" s="60"/>
      <c r="H68" s="23"/>
      <c r="I68" s="6"/>
      <c r="J68" s="8"/>
      <c r="N68" s="7"/>
      <c r="O68" s="7"/>
      <c r="P68" s="7"/>
      <c r="Q68" s="10"/>
      <c r="R68" s="5"/>
    </row>
    <row r="69" spans="1:18" ht="24.75" customHeight="1">
      <c r="A69" s="61"/>
      <c r="B69" s="62" t="s">
        <v>167</v>
      </c>
      <c r="C69" s="60"/>
      <c r="D69" s="60"/>
      <c r="E69" s="60"/>
      <c r="F69" s="60">
        <v>936.08</v>
      </c>
      <c r="G69" s="60"/>
      <c r="H69" s="23"/>
      <c r="I69" s="6"/>
      <c r="J69" s="8"/>
      <c r="N69" s="7"/>
      <c r="O69" s="7"/>
      <c r="P69" s="7"/>
      <c r="Q69" s="10"/>
      <c r="R69" s="5"/>
    </row>
    <row r="70" spans="1:18" ht="21.75" customHeight="1">
      <c r="A70" s="61"/>
      <c r="B70" s="62" t="s">
        <v>124</v>
      </c>
      <c r="C70" s="60"/>
      <c r="D70" s="60"/>
      <c r="E70" s="60"/>
      <c r="F70" s="60">
        <v>1453.68</v>
      </c>
      <c r="G70" s="60"/>
      <c r="H70" s="23"/>
      <c r="I70" s="6"/>
      <c r="J70" s="8"/>
      <c r="N70" s="7"/>
      <c r="O70" s="7"/>
      <c r="P70" s="7"/>
      <c r="Q70" s="10"/>
      <c r="R70" s="5"/>
    </row>
    <row r="71" spans="1:24" ht="18.75">
      <c r="A71" s="69"/>
      <c r="B71" s="62" t="s">
        <v>11</v>
      </c>
      <c r="C71" s="66">
        <f>SUM(C13:C33)</f>
        <v>8.75</v>
      </c>
      <c r="D71" s="60">
        <f>I71</f>
        <v>9.8031370038</v>
      </c>
      <c r="E71" s="60">
        <f>SUM(E13:E38)</f>
        <v>283909.31999999995</v>
      </c>
      <c r="F71" s="60">
        <f>F13+F14+F15+F16+F17+F18</f>
        <v>471610.67000000004</v>
      </c>
      <c r="G71" s="60">
        <f>SUM(G13:G38)</f>
        <v>297383.52</v>
      </c>
      <c r="H71" s="23">
        <f>1.04993597951*C71</f>
        <v>9.186939820712501</v>
      </c>
      <c r="I71" s="6">
        <f>1.12035851472*C71</f>
        <v>9.8031370038</v>
      </c>
      <c r="J71" s="8">
        <f>J18</f>
        <v>2642</v>
      </c>
      <c r="N71" s="7"/>
      <c r="Q71" s="10"/>
      <c r="R71" s="5">
        <f>SUM(R13:R33)</f>
        <v>8.75</v>
      </c>
      <c r="S71" s="5">
        <f>SUM(S13:S33)</f>
        <v>9.16</v>
      </c>
      <c r="T71" s="5"/>
      <c r="U71" s="5"/>
      <c r="V71" s="5">
        <f>SUM(V13:V33)</f>
        <v>138705</v>
      </c>
      <c r="W71" s="5">
        <f>SUM(W13:W33)</f>
        <v>145204.32</v>
      </c>
      <c r="X71" s="5">
        <f>SUM(X13:X33)</f>
        <v>283909.31999999995</v>
      </c>
    </row>
    <row r="72" spans="1:38" ht="19.5" customHeight="1">
      <c r="A72" s="69">
        <v>5</v>
      </c>
      <c r="B72" s="62" t="s">
        <v>22</v>
      </c>
      <c r="C72" s="57">
        <v>1.47</v>
      </c>
      <c r="D72" s="57">
        <v>1.58</v>
      </c>
      <c r="E72" s="60">
        <f>AG72*6*AH72</f>
        <v>48348.6</v>
      </c>
      <c r="F72" s="60">
        <f>E72</f>
        <v>48348.6</v>
      </c>
      <c r="G72" s="60">
        <f>AI72*6*AG72</f>
        <v>54372.36000000001</v>
      </c>
      <c r="H72" s="56" t="e">
        <f>#REF!</f>
        <v>#REF!</v>
      </c>
      <c r="I72" s="5">
        <f>C72+D72</f>
        <v>3.05</v>
      </c>
      <c r="J72" s="46">
        <v>3.43</v>
      </c>
      <c r="K72">
        <v>10</v>
      </c>
      <c r="L72">
        <v>2</v>
      </c>
      <c r="N72" s="7">
        <f>C72*J72*K72</f>
        <v>50.42100000000001</v>
      </c>
      <c r="O72" s="7" t="e">
        <f>#REF!*J72*L72</f>
        <v>#REF!</v>
      </c>
      <c r="P72" s="7" t="e">
        <f>SUM(N72:O72)</f>
        <v>#REF!</v>
      </c>
      <c r="Q72" s="9"/>
      <c r="R72" s="5">
        <v>1.47</v>
      </c>
      <c r="S72">
        <v>1.58</v>
      </c>
      <c r="T72">
        <v>6</v>
      </c>
      <c r="U72">
        <v>6</v>
      </c>
      <c r="V72">
        <f>R72*J72*T72</f>
        <v>30.2526</v>
      </c>
      <c r="W72">
        <f>S72*U72*J72</f>
        <v>32.516400000000004</v>
      </c>
      <c r="X72">
        <f>SUM(V72:W72)</f>
        <v>62.769000000000005</v>
      </c>
      <c r="AC72" t="e">
        <f>#REF!</f>
        <v>#REF!</v>
      </c>
      <c r="AD72" s="56" t="e">
        <f>#REF!</f>
        <v>#REF!</v>
      </c>
      <c r="AE72" s="56">
        <v>3.05</v>
      </c>
      <c r="AF72" t="e">
        <f>#REF!</f>
        <v>#REF!</v>
      </c>
      <c r="AG72" s="5">
        <f>AG18</f>
        <v>2642</v>
      </c>
      <c r="AH72">
        <v>3.05</v>
      </c>
      <c r="AI72">
        <v>3.43</v>
      </c>
      <c r="AJ72">
        <f>AJ53</f>
        <v>0</v>
      </c>
      <c r="AK72">
        <v>3.05</v>
      </c>
      <c r="AL72">
        <v>3.43</v>
      </c>
    </row>
    <row r="73" spans="1:17" ht="18.75">
      <c r="A73" s="70"/>
      <c r="B73" s="70"/>
      <c r="C73" s="70"/>
      <c r="D73" s="70"/>
      <c r="E73" s="70"/>
      <c r="F73" s="70"/>
      <c r="G73" s="70"/>
      <c r="H73" s="16"/>
      <c r="Q73" s="10"/>
    </row>
    <row r="74" spans="1:17" ht="18.75">
      <c r="A74" s="115" t="s">
        <v>75</v>
      </c>
      <c r="B74" s="115"/>
      <c r="C74" s="113">
        <v>209586.47</v>
      </c>
      <c r="D74" s="113"/>
      <c r="E74" s="71" t="s">
        <v>13</v>
      </c>
      <c r="F74" s="70"/>
      <c r="G74" s="70"/>
      <c r="H74" s="16"/>
      <c r="Q74" s="10"/>
    </row>
    <row r="75" spans="1:17" ht="18.75">
      <c r="A75" s="115" t="s">
        <v>76</v>
      </c>
      <c r="B75" s="115"/>
      <c r="C75" s="113">
        <v>246578.31</v>
      </c>
      <c r="D75" s="113"/>
      <c r="E75" s="71" t="s">
        <v>13</v>
      </c>
      <c r="F75" s="70"/>
      <c r="G75" s="70"/>
      <c r="H75" s="16"/>
      <c r="Q75" s="10"/>
    </row>
    <row r="76" spans="1:8" ht="18.75">
      <c r="A76" s="114" t="s">
        <v>12</v>
      </c>
      <c r="B76" s="114"/>
      <c r="C76" s="114"/>
      <c r="D76" s="114"/>
      <c r="E76" s="114"/>
      <c r="F76" s="114"/>
      <c r="G76" s="114"/>
      <c r="H76" s="16"/>
    </row>
    <row r="77" spans="1:8" ht="18.75" customHeight="1" hidden="1">
      <c r="A77" s="112" t="s">
        <v>29</v>
      </c>
      <c r="B77" s="112"/>
      <c r="C77" s="78" t="e">
        <f>C74-#REF!</f>
        <v>#REF!</v>
      </c>
      <c r="D77" s="70" t="s">
        <v>13</v>
      </c>
      <c r="E77" s="70"/>
      <c r="F77" s="70"/>
      <c r="G77" s="70"/>
      <c r="H77" s="16"/>
    </row>
    <row r="78" spans="1:8" ht="18.75" customHeight="1" hidden="1">
      <c r="A78" s="112" t="s">
        <v>31</v>
      </c>
      <c r="B78" s="112"/>
      <c r="C78" s="73">
        <f>E71-F71</f>
        <v>-187701.3500000001</v>
      </c>
      <c r="D78" s="79" t="str">
        <f>D77</f>
        <v>рублей</v>
      </c>
      <c r="E78" s="75"/>
      <c r="F78" s="75"/>
      <c r="G78" s="75"/>
      <c r="H78" s="16"/>
    </row>
    <row r="79" spans="1:8" ht="18.75">
      <c r="A79" s="76"/>
      <c r="B79" s="70"/>
      <c r="C79" s="70"/>
      <c r="D79" s="70"/>
      <c r="E79" s="70"/>
      <c r="F79" s="70"/>
      <c r="G79" s="70"/>
      <c r="H79" s="16"/>
    </row>
    <row r="80" spans="2:8" ht="12.75">
      <c r="B80" s="1"/>
      <c r="C80" s="1"/>
      <c r="D80" s="1"/>
      <c r="E80" s="1"/>
      <c r="F80" s="1"/>
      <c r="G80" s="1"/>
      <c r="H80" s="1"/>
    </row>
  </sheetData>
  <sheetProtection/>
  <mergeCells count="18">
    <mergeCell ref="A78:B78"/>
    <mergeCell ref="J9:Q12"/>
    <mergeCell ref="A77:B77"/>
    <mergeCell ref="R9:X12"/>
    <mergeCell ref="A76:G76"/>
    <mergeCell ref="C9:D10"/>
    <mergeCell ref="C74:D74"/>
    <mergeCell ref="A74:B74"/>
    <mergeCell ref="A75:B75"/>
    <mergeCell ref="C75:D75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77"/>
  <sheetViews>
    <sheetView view="pageBreakPreview" zoomScale="75" zoomScaleSheetLayoutView="75" zoomScalePageLayoutView="0" workbookViewId="0" topLeftCell="A28">
      <selection activeCell="AJ28" sqref="AJ1:AP16384"/>
    </sheetView>
  </sheetViews>
  <sheetFormatPr defaultColWidth="9.00390625" defaultRowHeight="12.75"/>
  <cols>
    <col min="1" max="1" width="15.75390625" style="0" bestFit="1" customWidth="1"/>
    <col min="2" max="2" width="61.875" style="0" customWidth="1"/>
    <col min="3" max="3" width="11.25390625" style="0" customWidth="1"/>
    <col min="4" max="4" width="11.625" style="0" customWidth="1"/>
    <col min="5" max="5" width="17.125" style="0" customWidth="1"/>
    <col min="6" max="6" width="14.625" style="0" customWidth="1"/>
    <col min="7" max="7" width="16.75390625" style="0" customWidth="1"/>
    <col min="8" max="8" width="6.625" style="0" hidden="1" customWidth="1"/>
    <col min="9" max="9" width="5.375" style="0" hidden="1" customWidth="1"/>
    <col min="10" max="10" width="7.00390625" style="0" hidden="1" customWidth="1"/>
    <col min="11" max="11" width="3.75390625" style="0" hidden="1" customWidth="1"/>
    <col min="12" max="13" width="2.625" style="0" hidden="1" customWidth="1"/>
    <col min="14" max="14" width="10.00390625" style="0" hidden="1" customWidth="1"/>
    <col min="15" max="15" width="8.875" style="0" hidden="1" customWidth="1"/>
    <col min="16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2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68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3229.3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88">
        <v>1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8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AJ13*6*AK13</f>
        <v>41464.21200000001</v>
      </c>
      <c r="F13" s="22">
        <f>E13</f>
        <v>41464.21200000001</v>
      </c>
      <c r="G13" s="22">
        <f aca="true" t="shared" si="1" ref="G13:G18">AJ13*12*AL13</f>
        <v>43789.308000000005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3229.3</v>
      </c>
      <c r="K13">
        <v>6</v>
      </c>
      <c r="L13">
        <v>2</v>
      </c>
      <c r="M13">
        <v>4</v>
      </c>
      <c r="N13" s="7">
        <f aca="true" t="shared" si="4" ref="N13:N18">C13*J13*K13</f>
        <v>20344.590000000004</v>
      </c>
      <c r="O13" s="7" t="e">
        <f>J13*#REF!*L13</f>
        <v>#REF!</v>
      </c>
      <c r="P13" s="7">
        <f aca="true" t="shared" si="5" ref="P13:P18">D13*J13*M13</f>
        <v>14079.748000000001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20344.590000000004</v>
      </c>
      <c r="W13">
        <f aca="true" t="shared" si="8" ref="W13:W18">U13*S13*J13</f>
        <v>21119.622000000003</v>
      </c>
      <c r="X13">
        <f aca="true" t="shared" si="9" ref="X13:X18">SUM(V13:W13)</f>
        <v>41464.21200000001</v>
      </c>
      <c r="AJ13" s="56">
        <f>C7</f>
        <v>3229.3</v>
      </c>
      <c r="AK13" s="5">
        <f aca="true" t="shared" si="10" ref="AK13:AK18">C13+D13</f>
        <v>2.14</v>
      </c>
      <c r="AL13" s="46">
        <v>1.13</v>
      </c>
    </row>
    <row r="14" spans="1:38" ht="18.75" customHeight="1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52702.176</v>
      </c>
      <c r="F14" s="22">
        <f>E14</f>
        <v>52702.176</v>
      </c>
      <c r="G14" s="22">
        <f t="shared" si="1"/>
        <v>56189.82000000001</v>
      </c>
      <c r="H14" s="23">
        <f t="shared" si="2"/>
        <v>1.3964148527483002</v>
      </c>
      <c r="I14" s="6">
        <f t="shared" si="3"/>
        <v>1.4900768245776</v>
      </c>
      <c r="J14" s="8">
        <f>J13</f>
        <v>3229.3</v>
      </c>
      <c r="K14">
        <v>6</v>
      </c>
      <c r="L14">
        <v>2</v>
      </c>
      <c r="M14">
        <v>4</v>
      </c>
      <c r="N14" s="7">
        <f t="shared" si="4"/>
        <v>25769.814</v>
      </c>
      <c r="O14" s="7" t="e">
        <f>J14*#REF!*L14</f>
        <v>#REF!</v>
      </c>
      <c r="P14" s="7">
        <f t="shared" si="5"/>
        <v>17954.908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25769.814</v>
      </c>
      <c r="W14">
        <f t="shared" si="8"/>
        <v>26932.362</v>
      </c>
      <c r="X14">
        <f t="shared" si="9"/>
        <v>52702.176</v>
      </c>
      <c r="AJ14">
        <f>AJ13</f>
        <v>3229.3</v>
      </c>
      <c r="AK14" s="5">
        <f t="shared" si="10"/>
        <v>2.7199999999999998</v>
      </c>
      <c r="AL14" s="46">
        <v>1.45</v>
      </c>
    </row>
    <row r="15" spans="1:38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5425.224000000001</v>
      </c>
      <c r="F15" s="22">
        <f>E15</f>
        <v>5425.224000000001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3229.3</v>
      </c>
      <c r="K15">
        <v>6</v>
      </c>
      <c r="L15">
        <v>2</v>
      </c>
      <c r="M15">
        <v>4</v>
      </c>
      <c r="N15" s="7">
        <f t="shared" si="4"/>
        <v>2518.8540000000003</v>
      </c>
      <c r="O15" s="7" t="e">
        <f>J15*#REF!*L15</f>
        <v>#REF!</v>
      </c>
      <c r="P15" s="7">
        <f t="shared" si="5"/>
        <v>1937.58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2518.8540000000003</v>
      </c>
      <c r="W15">
        <f t="shared" si="8"/>
        <v>0</v>
      </c>
      <c r="X15">
        <f t="shared" si="9"/>
        <v>2518.8540000000003</v>
      </c>
      <c r="AJ15">
        <f>AJ14</f>
        <v>3229.3</v>
      </c>
      <c r="AK15" s="5">
        <f t="shared" si="10"/>
        <v>0.28</v>
      </c>
      <c r="AL15" s="46">
        <v>0</v>
      </c>
    </row>
    <row r="16" spans="1:38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31195.038</v>
      </c>
      <c r="F16" s="22">
        <f>E16</f>
        <v>31195.038</v>
      </c>
      <c r="G16" s="22">
        <f t="shared" si="1"/>
        <v>31776.312</v>
      </c>
      <c r="H16" s="23">
        <f t="shared" si="2"/>
        <v>0.8294494238129001</v>
      </c>
      <c r="I16" s="6">
        <f t="shared" si="3"/>
        <v>0.8850832266288</v>
      </c>
      <c r="J16" s="8">
        <f>J15</f>
        <v>3229.3</v>
      </c>
      <c r="K16">
        <v>6</v>
      </c>
      <c r="L16">
        <v>2</v>
      </c>
      <c r="M16">
        <v>4</v>
      </c>
      <c r="N16" s="7">
        <f t="shared" si="4"/>
        <v>15306.882000000001</v>
      </c>
      <c r="O16" s="7" t="e">
        <f>J16*#REF!*L16</f>
        <v>#REF!</v>
      </c>
      <c r="P16" s="7">
        <f t="shared" si="5"/>
        <v>10592.104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15306.882000000001</v>
      </c>
      <c r="W16">
        <f t="shared" si="8"/>
        <v>15888.156</v>
      </c>
      <c r="X16">
        <f t="shared" si="9"/>
        <v>31195.038</v>
      </c>
      <c r="AJ16">
        <f>AJ15</f>
        <v>3229.3</v>
      </c>
      <c r="AK16" s="5">
        <f t="shared" si="10"/>
        <v>1.6099999999999999</v>
      </c>
      <c r="AL16" s="46">
        <v>0.82</v>
      </c>
    </row>
    <row r="17" spans="1:38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48051.984000000004</v>
      </c>
      <c r="F17" s="22">
        <f>E17</f>
        <v>48051.984000000004</v>
      </c>
      <c r="G17" s="22">
        <f t="shared" si="1"/>
        <v>48051.984000000004</v>
      </c>
      <c r="H17" s="23">
        <f t="shared" si="2"/>
        <v>1.3019206145924</v>
      </c>
      <c r="I17" s="6">
        <f t="shared" si="3"/>
        <v>1.3892445582528</v>
      </c>
      <c r="J17" s="8">
        <f>J16</f>
        <v>3229.3</v>
      </c>
      <c r="K17">
        <v>6</v>
      </c>
      <c r="L17">
        <v>2</v>
      </c>
      <c r="M17">
        <v>4</v>
      </c>
      <c r="N17" s="7">
        <f t="shared" si="4"/>
        <v>24025.992000000002</v>
      </c>
      <c r="O17" s="7" t="e">
        <f>J17*#REF!*L17</f>
        <v>#REF!</v>
      </c>
      <c r="P17" s="7">
        <f t="shared" si="5"/>
        <v>16017.328000000001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24025.992000000002</v>
      </c>
      <c r="W17">
        <f t="shared" si="8"/>
        <v>24025.992</v>
      </c>
      <c r="X17">
        <f t="shared" si="9"/>
        <v>48051.984</v>
      </c>
      <c r="AJ17">
        <f>AJ16</f>
        <v>3229.3</v>
      </c>
      <c r="AK17" s="5">
        <f t="shared" si="10"/>
        <v>2.48</v>
      </c>
      <c r="AL17" s="46">
        <v>1.24</v>
      </c>
    </row>
    <row r="18" spans="1:38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168181.94400000002</v>
      </c>
      <c r="F18" s="60">
        <f>F20+F21+F22+F24+F25+F27+F29+F30+F32+F34+F35+F36+F52+F54+F55+F56+F57+F58+F60</f>
        <v>186689.36999999997</v>
      </c>
      <c r="G18" s="22">
        <f t="shared" si="1"/>
        <v>183682.58400000003</v>
      </c>
      <c r="H18" s="23">
        <f t="shared" si="2"/>
        <v>4.4202304737371</v>
      </c>
      <c r="I18" s="6">
        <f t="shared" si="3"/>
        <v>4.7167093469712</v>
      </c>
      <c r="J18" s="8">
        <f>J17</f>
        <v>3229.3</v>
      </c>
      <c r="K18">
        <v>6</v>
      </c>
      <c r="L18">
        <v>2</v>
      </c>
      <c r="M18">
        <v>4</v>
      </c>
      <c r="N18" s="7">
        <f t="shared" si="4"/>
        <v>81572.118</v>
      </c>
      <c r="O18" s="7" t="e">
        <f>J18*#REF!*L18</f>
        <v>#REF!</v>
      </c>
      <c r="P18" s="7">
        <f t="shared" si="5"/>
        <v>57739.88400000001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81572.118</v>
      </c>
      <c r="W18">
        <f t="shared" si="8"/>
        <v>89516.196</v>
      </c>
      <c r="X18">
        <f t="shared" si="9"/>
        <v>171088.314</v>
      </c>
      <c r="AJ18">
        <f>AJ17</f>
        <v>3229.3</v>
      </c>
      <c r="AK18" s="5">
        <f t="shared" si="10"/>
        <v>8.68</v>
      </c>
      <c r="AL18" s="46">
        <v>4.74</v>
      </c>
    </row>
    <row r="19" spans="1:19" ht="18.75">
      <c r="A19" s="21"/>
      <c r="B19" s="44" t="s">
        <v>80</v>
      </c>
      <c r="C19" s="30"/>
      <c r="D19" s="30"/>
      <c r="E19" s="30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21"/>
      <c r="B20" s="20" t="s">
        <v>125</v>
      </c>
      <c r="C20" s="22"/>
      <c r="D20" s="22"/>
      <c r="E20" s="22"/>
      <c r="F20" s="60">
        <v>210.77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126</v>
      </c>
      <c r="C21" s="22"/>
      <c r="D21" s="22"/>
      <c r="E21" s="22"/>
      <c r="F21" s="60">
        <v>4984.8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127</v>
      </c>
      <c r="C22" s="22"/>
      <c r="D22" s="22"/>
      <c r="E22" s="22"/>
      <c r="F22" s="60">
        <v>435.09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4" t="s">
        <v>86</v>
      </c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128</v>
      </c>
      <c r="C24" s="22"/>
      <c r="D24" s="22"/>
      <c r="E24" s="22"/>
      <c r="F24" s="60">
        <v>844.31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129</v>
      </c>
      <c r="C25" s="22"/>
      <c r="D25" s="22"/>
      <c r="E25" s="22"/>
      <c r="F25" s="60">
        <v>1592.16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44" t="s">
        <v>88</v>
      </c>
      <c r="C26" s="22"/>
      <c r="D26" s="22"/>
      <c r="E26" s="22"/>
      <c r="F26" s="60"/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20" t="s">
        <v>130</v>
      </c>
      <c r="C27" s="22"/>
      <c r="D27" s="22"/>
      <c r="E27" s="22"/>
      <c r="F27" s="60">
        <v>1593.16</v>
      </c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44" t="s">
        <v>89</v>
      </c>
      <c r="C28" s="22"/>
      <c r="D28" s="22"/>
      <c r="E28" s="22"/>
      <c r="F28" s="60"/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131</v>
      </c>
      <c r="C29" s="22"/>
      <c r="D29" s="22"/>
      <c r="E29" s="22"/>
      <c r="F29" s="60">
        <v>1565.57</v>
      </c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24" ht="18.75">
      <c r="A30" s="19"/>
      <c r="B30" s="24" t="s">
        <v>132</v>
      </c>
      <c r="C30" s="22"/>
      <c r="D30" s="22"/>
      <c r="E30" s="22"/>
      <c r="F30" s="60">
        <v>1342.18</v>
      </c>
      <c r="G30" s="30"/>
      <c r="H30" s="23"/>
      <c r="I30" s="6"/>
      <c r="J30" s="8"/>
      <c r="K30">
        <v>6</v>
      </c>
      <c r="L30">
        <v>2</v>
      </c>
      <c r="M30">
        <v>4</v>
      </c>
      <c r="N30" s="7">
        <f>C30*J30*K30</f>
        <v>0</v>
      </c>
      <c r="O30" s="7" t="e">
        <f>J30*#REF!*L30</f>
        <v>#REF!</v>
      </c>
      <c r="P30" s="7">
        <f>D30*J30*M30</f>
        <v>0</v>
      </c>
      <c r="Q30" s="10"/>
      <c r="R30" s="5"/>
      <c r="V30">
        <f>J30*R30*U30</f>
        <v>0</v>
      </c>
      <c r="W30">
        <f>U30*S30*J30</f>
        <v>0</v>
      </c>
      <c r="X30">
        <f>SUM(V30:W30)</f>
        <v>0</v>
      </c>
    </row>
    <row r="31" spans="1:24" ht="18.75">
      <c r="A31" s="21"/>
      <c r="B31" s="46" t="s">
        <v>104</v>
      </c>
      <c r="C31" s="22"/>
      <c r="D31" s="22"/>
      <c r="E31" s="22"/>
      <c r="F31" s="60"/>
      <c r="G31" s="30"/>
      <c r="H31" s="23"/>
      <c r="I31" s="6"/>
      <c r="J31" s="8"/>
      <c r="K31">
        <v>6</v>
      </c>
      <c r="L31">
        <v>2</v>
      </c>
      <c r="M31">
        <v>4</v>
      </c>
      <c r="N31" s="7">
        <f>C31*J31*K31</f>
        <v>0</v>
      </c>
      <c r="O31" s="7" t="e">
        <f>J31*#REF!*L31</f>
        <v>#REF!</v>
      </c>
      <c r="P31" s="7">
        <f>D31*J31*M31</f>
        <v>0</v>
      </c>
      <c r="Q31" s="10"/>
      <c r="R31" s="5"/>
      <c r="V31">
        <f>J31*R31*U31</f>
        <v>0</v>
      </c>
      <c r="W31">
        <f>U31*S31*J31</f>
        <v>0</v>
      </c>
      <c r="X31">
        <f>SUM(V31:W31)</f>
        <v>0</v>
      </c>
    </row>
    <row r="32" spans="1:24" ht="37.5">
      <c r="A32" s="21"/>
      <c r="B32" s="20" t="s">
        <v>133</v>
      </c>
      <c r="C32" s="22"/>
      <c r="D32" s="22"/>
      <c r="E32" s="22"/>
      <c r="F32" s="60">
        <v>1452</v>
      </c>
      <c r="G32" s="30"/>
      <c r="H32" s="23"/>
      <c r="I32" s="6"/>
      <c r="J32" s="8"/>
      <c r="K32">
        <v>6</v>
      </c>
      <c r="L32">
        <v>2</v>
      </c>
      <c r="M32">
        <v>4</v>
      </c>
      <c r="N32" s="7">
        <f>C32*J32*K32</f>
        <v>0</v>
      </c>
      <c r="O32" s="7" t="e">
        <f>J32*#REF!*L32</f>
        <v>#REF!</v>
      </c>
      <c r="P32" s="7">
        <f>D32*J32*M32</f>
        <v>0</v>
      </c>
      <c r="Q32" s="10"/>
      <c r="R32" s="5"/>
      <c r="V32">
        <f>J32*R32*U32</f>
        <v>0</v>
      </c>
      <c r="W32">
        <f>U32*S32*J32</f>
        <v>0</v>
      </c>
      <c r="X32">
        <f>SUM(V32:W32)</f>
        <v>0</v>
      </c>
    </row>
    <row r="33" spans="1:18" ht="18.75">
      <c r="A33" s="21"/>
      <c r="B33" s="44" t="s">
        <v>105</v>
      </c>
      <c r="C33" s="22"/>
      <c r="D33" s="22"/>
      <c r="E33" s="22"/>
      <c r="F33" s="60"/>
      <c r="G33" s="30"/>
      <c r="H33" s="23"/>
      <c r="I33" s="6"/>
      <c r="J33" s="8"/>
      <c r="N33" s="7"/>
      <c r="O33" s="7"/>
      <c r="P33" s="7"/>
      <c r="Q33" s="10"/>
      <c r="R33" s="5"/>
    </row>
    <row r="34" spans="1:18" ht="18.75">
      <c r="A34" s="21"/>
      <c r="B34" s="20" t="s">
        <v>41</v>
      </c>
      <c r="C34" s="22"/>
      <c r="D34" s="22"/>
      <c r="E34" s="22"/>
      <c r="F34" s="60">
        <v>149</v>
      </c>
      <c r="G34" s="30"/>
      <c r="H34" s="23"/>
      <c r="I34" s="6"/>
      <c r="J34" s="8"/>
      <c r="N34" s="7"/>
      <c r="O34" s="7"/>
      <c r="P34" s="7"/>
      <c r="Q34" s="10"/>
      <c r="R34" s="5"/>
    </row>
    <row r="35" spans="1:18" ht="18.75">
      <c r="A35" s="21"/>
      <c r="B35" s="20" t="s">
        <v>134</v>
      </c>
      <c r="C35" s="22"/>
      <c r="D35" s="22"/>
      <c r="E35" s="22"/>
      <c r="F35" s="60">
        <v>1593.71</v>
      </c>
      <c r="G35" s="30"/>
      <c r="H35" s="23"/>
      <c r="I35" s="6"/>
      <c r="J35" s="8"/>
      <c r="N35" s="7"/>
      <c r="O35" s="7"/>
      <c r="P35" s="7"/>
      <c r="Q35" s="10"/>
      <c r="R35" s="5"/>
    </row>
    <row r="36" spans="1:18" ht="56.25">
      <c r="A36" s="21"/>
      <c r="B36" s="25" t="s">
        <v>135</v>
      </c>
      <c r="C36" s="34"/>
      <c r="D36" s="34"/>
      <c r="E36" s="34"/>
      <c r="F36" s="60">
        <v>8916</v>
      </c>
      <c r="G36" s="30"/>
      <c r="H36" s="23"/>
      <c r="I36" s="6"/>
      <c r="J36" s="8"/>
      <c r="N36" s="7"/>
      <c r="O36" s="7"/>
      <c r="P36" s="7"/>
      <c r="Q36" s="10"/>
      <c r="R36" s="5"/>
    </row>
    <row r="37" spans="1:18" ht="18.75">
      <c r="A37" s="21"/>
      <c r="B37" s="44" t="s">
        <v>107</v>
      </c>
      <c r="C37" s="22"/>
      <c r="D37" s="22"/>
      <c r="E37" s="22"/>
      <c r="F37" s="60"/>
      <c r="G37" s="30"/>
      <c r="H37" s="23"/>
      <c r="I37" s="6"/>
      <c r="J37" s="8"/>
      <c r="N37" s="7"/>
      <c r="O37" s="7"/>
      <c r="P37" s="7"/>
      <c r="Q37" s="10"/>
      <c r="R37" s="5"/>
    </row>
    <row r="38" spans="1:18" ht="18.75" hidden="1">
      <c r="A38" s="21"/>
      <c r="B38" s="20" t="s">
        <v>21</v>
      </c>
      <c r="C38" s="30"/>
      <c r="D38" s="30"/>
      <c r="E38" s="30"/>
      <c r="F38" s="60">
        <v>8916</v>
      </c>
      <c r="G38" s="30"/>
      <c r="H38" s="23"/>
      <c r="I38" s="6"/>
      <c r="J38" s="8"/>
      <c r="N38" s="7"/>
      <c r="O38" s="7"/>
      <c r="P38" s="7"/>
      <c r="Q38" s="10"/>
      <c r="R38" s="5"/>
    </row>
    <row r="39" spans="1:18" ht="18.75" hidden="1">
      <c r="A39" s="21"/>
      <c r="B39" s="20" t="s">
        <v>21</v>
      </c>
      <c r="C39" s="30"/>
      <c r="D39" s="30"/>
      <c r="E39" s="30"/>
      <c r="F39" s="60">
        <v>8916</v>
      </c>
      <c r="G39" s="30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21"/>
      <c r="B40" s="20" t="s">
        <v>21</v>
      </c>
      <c r="C40" s="30"/>
      <c r="D40" s="30"/>
      <c r="E40" s="30"/>
      <c r="F40" s="60">
        <v>8916</v>
      </c>
      <c r="G40" s="30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21"/>
      <c r="B41" s="20" t="s">
        <v>21</v>
      </c>
      <c r="C41" s="30"/>
      <c r="D41" s="30"/>
      <c r="E41" s="30"/>
      <c r="F41" s="60">
        <v>8916</v>
      </c>
      <c r="G41" s="30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21"/>
      <c r="B42" s="20" t="s">
        <v>21</v>
      </c>
      <c r="C42" s="30"/>
      <c r="D42" s="30"/>
      <c r="E42" s="30"/>
      <c r="F42" s="60">
        <v>8916</v>
      </c>
      <c r="G42" s="30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21"/>
      <c r="B43" s="20" t="s">
        <v>21</v>
      </c>
      <c r="C43" s="30"/>
      <c r="D43" s="30"/>
      <c r="E43" s="30"/>
      <c r="F43" s="60">
        <v>8916</v>
      </c>
      <c r="G43" s="30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21"/>
      <c r="B44" s="20" t="s">
        <v>21</v>
      </c>
      <c r="C44" s="30"/>
      <c r="D44" s="30"/>
      <c r="E44" s="30"/>
      <c r="F44" s="60">
        <v>8916</v>
      </c>
      <c r="G44" s="30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21"/>
      <c r="B45" s="20" t="s">
        <v>21</v>
      </c>
      <c r="C45" s="30"/>
      <c r="D45" s="30"/>
      <c r="E45" s="30"/>
      <c r="F45" s="60">
        <v>8916</v>
      </c>
      <c r="G45" s="30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21"/>
      <c r="B46" s="20" t="s">
        <v>21</v>
      </c>
      <c r="C46" s="30"/>
      <c r="D46" s="30"/>
      <c r="E46" s="30"/>
      <c r="F46" s="60">
        <v>8916</v>
      </c>
      <c r="G46" s="30"/>
      <c r="H46" s="23"/>
      <c r="I46" s="6"/>
      <c r="J46" s="8"/>
      <c r="N46" s="7"/>
      <c r="O46" s="7"/>
      <c r="P46" s="7"/>
      <c r="Q46" s="10"/>
      <c r="R46" s="5"/>
    </row>
    <row r="47" spans="1:18" ht="18.75" hidden="1">
      <c r="A47" s="21"/>
      <c r="B47" s="20" t="s">
        <v>21</v>
      </c>
      <c r="C47" s="30"/>
      <c r="D47" s="30"/>
      <c r="E47" s="30"/>
      <c r="F47" s="60">
        <v>8916</v>
      </c>
      <c r="G47" s="30"/>
      <c r="H47" s="23"/>
      <c r="I47" s="6"/>
      <c r="J47" s="8"/>
      <c r="N47" s="7"/>
      <c r="O47" s="7"/>
      <c r="P47" s="7"/>
      <c r="Q47" s="10"/>
      <c r="R47" s="5"/>
    </row>
    <row r="48" spans="1:18" ht="18.75" hidden="1">
      <c r="A48" s="21"/>
      <c r="B48" s="20" t="s">
        <v>21</v>
      </c>
      <c r="C48" s="30"/>
      <c r="D48" s="30"/>
      <c r="E48" s="30"/>
      <c r="F48" s="60">
        <v>8916</v>
      </c>
      <c r="G48" s="30"/>
      <c r="H48" s="23"/>
      <c r="I48" s="6"/>
      <c r="J48" s="8"/>
      <c r="N48" s="7"/>
      <c r="O48" s="7"/>
      <c r="P48" s="7"/>
      <c r="Q48" s="10"/>
      <c r="R48" s="5"/>
    </row>
    <row r="49" spans="1:18" ht="18.75" hidden="1">
      <c r="A49" s="21"/>
      <c r="B49" s="20" t="s">
        <v>21</v>
      </c>
      <c r="C49" s="30"/>
      <c r="D49" s="30"/>
      <c r="E49" s="30"/>
      <c r="F49" s="60">
        <v>8916</v>
      </c>
      <c r="G49" s="30"/>
      <c r="H49" s="23"/>
      <c r="I49" s="6"/>
      <c r="J49" s="8"/>
      <c r="N49" s="7"/>
      <c r="O49" s="7"/>
      <c r="P49" s="7"/>
      <c r="Q49" s="10"/>
      <c r="R49" s="5"/>
    </row>
    <row r="50" spans="1:18" ht="18.75" hidden="1">
      <c r="A50" s="21"/>
      <c r="B50" s="20" t="s">
        <v>21</v>
      </c>
      <c r="C50" s="30"/>
      <c r="D50" s="30"/>
      <c r="E50" s="30"/>
      <c r="F50" s="60">
        <v>8916</v>
      </c>
      <c r="G50" s="30"/>
      <c r="H50" s="23"/>
      <c r="I50" s="6"/>
      <c r="J50" s="8"/>
      <c r="N50" s="7"/>
      <c r="O50" s="7"/>
      <c r="P50" s="7"/>
      <c r="Q50" s="10"/>
      <c r="R50" s="5"/>
    </row>
    <row r="51" spans="1:18" ht="18.75" customHeight="1" hidden="1">
      <c r="A51" s="21"/>
      <c r="B51" s="20" t="s">
        <v>21</v>
      </c>
      <c r="C51" s="30"/>
      <c r="D51" s="30"/>
      <c r="E51" s="30"/>
      <c r="F51" s="60">
        <v>8916</v>
      </c>
      <c r="G51" s="30"/>
      <c r="H51" s="23"/>
      <c r="I51" s="6"/>
      <c r="J51" s="8"/>
      <c r="N51" s="7"/>
      <c r="O51" s="7"/>
      <c r="P51" s="7"/>
      <c r="Q51" s="10"/>
      <c r="R51" s="5"/>
    </row>
    <row r="52" spans="1:18" ht="36.75" customHeight="1">
      <c r="A52" s="21"/>
      <c r="B52" s="35" t="s">
        <v>136</v>
      </c>
      <c r="C52" s="30"/>
      <c r="D52" s="30"/>
      <c r="E52" s="30"/>
      <c r="F52" s="60">
        <v>4836</v>
      </c>
      <c r="G52" s="30"/>
      <c r="H52" s="23"/>
      <c r="I52" s="6"/>
      <c r="J52" s="8"/>
      <c r="N52" s="7"/>
      <c r="O52" s="7"/>
      <c r="P52" s="7"/>
      <c r="Q52" s="10"/>
      <c r="R52" s="5"/>
    </row>
    <row r="53" spans="1:18" ht="18.75" customHeight="1">
      <c r="A53" s="21"/>
      <c r="B53" s="44" t="s">
        <v>110</v>
      </c>
      <c r="C53" s="30"/>
      <c r="D53" s="30"/>
      <c r="E53" s="30"/>
      <c r="F53" s="60"/>
      <c r="G53" s="30"/>
      <c r="H53" s="23"/>
      <c r="I53" s="6"/>
      <c r="J53" s="8"/>
      <c r="N53" s="7"/>
      <c r="O53" s="7"/>
      <c r="P53" s="7"/>
      <c r="Q53" s="10"/>
      <c r="R53" s="5"/>
    </row>
    <row r="54" spans="1:18" ht="18.75" customHeight="1">
      <c r="A54" s="21"/>
      <c r="B54" s="35" t="s">
        <v>138</v>
      </c>
      <c r="C54" s="30"/>
      <c r="D54" s="30"/>
      <c r="E54" s="30"/>
      <c r="F54" s="60">
        <v>188.97</v>
      </c>
      <c r="G54" s="30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21"/>
      <c r="B55" s="35" t="s">
        <v>137</v>
      </c>
      <c r="C55" s="30"/>
      <c r="D55" s="30"/>
      <c r="E55" s="30"/>
      <c r="F55" s="60">
        <v>3447.84</v>
      </c>
      <c r="G55" s="30"/>
      <c r="H55" s="23"/>
      <c r="I55" s="6"/>
      <c r="J55" s="8"/>
      <c r="N55" s="7"/>
      <c r="O55" s="7"/>
      <c r="P55" s="7"/>
      <c r="Q55" s="10"/>
      <c r="R55" s="5"/>
    </row>
    <row r="56" spans="1:18" ht="37.5">
      <c r="A56" s="21"/>
      <c r="B56" s="35" t="s">
        <v>139</v>
      </c>
      <c r="C56" s="30"/>
      <c r="D56" s="30"/>
      <c r="E56" s="30"/>
      <c r="F56" s="60">
        <v>133512.8</v>
      </c>
      <c r="G56" s="30"/>
      <c r="H56" s="23"/>
      <c r="I56" s="6"/>
      <c r="J56" s="8"/>
      <c r="N56" s="7"/>
      <c r="O56" s="7"/>
      <c r="P56" s="7"/>
      <c r="Q56" s="10"/>
      <c r="R56" s="5"/>
    </row>
    <row r="57" spans="1:18" ht="18.75" customHeight="1">
      <c r="A57" s="21"/>
      <c r="B57" s="35" t="s">
        <v>140</v>
      </c>
      <c r="C57" s="30"/>
      <c r="D57" s="30"/>
      <c r="E57" s="30"/>
      <c r="F57" s="60">
        <v>15022.78</v>
      </c>
      <c r="G57" s="30"/>
      <c r="H57" s="23"/>
      <c r="I57" s="6"/>
      <c r="J57" s="8"/>
      <c r="N57" s="7"/>
      <c r="O57" s="7"/>
      <c r="P57" s="7"/>
      <c r="Q57" s="10"/>
      <c r="R57" s="5"/>
    </row>
    <row r="58" spans="1:18" ht="37.5" customHeight="1">
      <c r="A58" s="21"/>
      <c r="B58" s="35" t="s">
        <v>141</v>
      </c>
      <c r="C58" s="30"/>
      <c r="D58" s="30"/>
      <c r="E58" s="30"/>
      <c r="F58" s="60">
        <v>3548.55</v>
      </c>
      <c r="G58" s="30"/>
      <c r="H58" s="23"/>
      <c r="I58" s="6"/>
      <c r="J58" s="8"/>
      <c r="N58" s="7"/>
      <c r="O58" s="7"/>
      <c r="P58" s="7"/>
      <c r="Q58" s="10"/>
      <c r="R58" s="5"/>
    </row>
    <row r="59" spans="1:18" ht="18.75" customHeight="1">
      <c r="A59" s="21"/>
      <c r="B59" s="44" t="s">
        <v>112</v>
      </c>
      <c r="C59" s="30"/>
      <c r="D59" s="30"/>
      <c r="E59" s="30"/>
      <c r="F59" s="60"/>
      <c r="G59" s="30"/>
      <c r="H59" s="23"/>
      <c r="I59" s="6"/>
      <c r="J59" s="8"/>
      <c r="N59" s="7"/>
      <c r="O59" s="7"/>
      <c r="P59" s="7"/>
      <c r="Q59" s="10"/>
      <c r="R59" s="5"/>
    </row>
    <row r="60" spans="1:18" ht="18.75" customHeight="1">
      <c r="A60" s="21"/>
      <c r="B60" s="35" t="s">
        <v>142</v>
      </c>
      <c r="C60" s="30"/>
      <c r="D60" s="30"/>
      <c r="E60" s="30"/>
      <c r="F60" s="60">
        <v>1453.68</v>
      </c>
      <c r="G60" s="30"/>
      <c r="H60" s="23"/>
      <c r="I60" s="6"/>
      <c r="J60" s="8"/>
      <c r="N60" s="7"/>
      <c r="O60" s="7"/>
      <c r="P60" s="7"/>
      <c r="Q60" s="10"/>
      <c r="R60" s="5"/>
    </row>
    <row r="61" spans="1:24" ht="18.75">
      <c r="A61" s="18"/>
      <c r="B61" s="20" t="s">
        <v>11</v>
      </c>
      <c r="C61" s="19">
        <f>SUM(C13:C32)</f>
        <v>8.75</v>
      </c>
      <c r="D61" s="22">
        <f>I61</f>
        <v>9.8031370038</v>
      </c>
      <c r="E61" s="22">
        <f>SUM(E13:E37)</f>
        <v>347020.57800000004</v>
      </c>
      <c r="F61" s="22">
        <f>F13+F14+F15+F16+F17+F18</f>
        <v>365528.00399999996</v>
      </c>
      <c r="G61" s="22">
        <f>SUM(G13:G37)</f>
        <v>363490.00800000003</v>
      </c>
      <c r="H61" s="23">
        <f>1.04993597951*C61</f>
        <v>9.186939820712501</v>
      </c>
      <c r="I61" s="6">
        <f>1.12035851472*C61</f>
        <v>9.8031370038</v>
      </c>
      <c r="J61" s="8">
        <f>J18</f>
        <v>3229.3</v>
      </c>
      <c r="N61" s="7"/>
      <c r="Q61" s="10"/>
      <c r="R61" s="5">
        <f>SUM(R13:R32)</f>
        <v>8.75</v>
      </c>
      <c r="S61" s="5">
        <f>SUM(S13:S32)</f>
        <v>9.16</v>
      </c>
      <c r="T61" s="5"/>
      <c r="U61" s="5"/>
      <c r="V61" s="5">
        <f>SUM(V13:V32)</f>
        <v>169538.25</v>
      </c>
      <c r="W61" s="5">
        <f>SUM(W13:W32)</f>
        <v>177482.328</v>
      </c>
      <c r="X61" s="5">
        <f>SUM(X13:X32)</f>
        <v>347020.57800000004</v>
      </c>
    </row>
    <row r="62" spans="1:38" ht="19.5" customHeight="1">
      <c r="A62" s="18">
        <v>5</v>
      </c>
      <c r="B62" s="25" t="s">
        <v>22</v>
      </c>
      <c r="C62" s="57">
        <v>1.47</v>
      </c>
      <c r="D62" s="57">
        <v>1.58</v>
      </c>
      <c r="E62" s="60">
        <f>AJ62*6*AK62</f>
        <v>59096.19</v>
      </c>
      <c r="F62" s="60">
        <f>E62</f>
        <v>59096.19</v>
      </c>
      <c r="G62" s="60">
        <f>AL62*6*AJ62</f>
        <v>66458.994</v>
      </c>
      <c r="H62" s="56" t="e">
        <f>#REF!</f>
        <v>#REF!</v>
      </c>
      <c r="I62" s="5">
        <f>C62+D62</f>
        <v>3.05</v>
      </c>
      <c r="J62" s="46">
        <v>3.43</v>
      </c>
      <c r="K62">
        <v>10</v>
      </c>
      <c r="L62">
        <v>2</v>
      </c>
      <c r="N62" s="7">
        <f>C62*J62*K62</f>
        <v>50.42100000000001</v>
      </c>
      <c r="O62" s="7" t="e">
        <f>#REF!*J62*L62</f>
        <v>#REF!</v>
      </c>
      <c r="P62" s="7" t="e">
        <f>SUM(N62:O62)</f>
        <v>#REF!</v>
      </c>
      <c r="Q62" s="9"/>
      <c r="R62" s="5">
        <v>1.47</v>
      </c>
      <c r="S62">
        <v>1.58</v>
      </c>
      <c r="T62">
        <v>6</v>
      </c>
      <c r="U62">
        <v>6</v>
      </c>
      <c r="V62">
        <f>R62*J62*T62</f>
        <v>30.2526</v>
      </c>
      <c r="W62">
        <f>S62*U62*J62</f>
        <v>32.516400000000004</v>
      </c>
      <c r="X62">
        <f>SUM(V62:W62)</f>
        <v>62.769000000000005</v>
      </c>
      <c r="AC62" t="e">
        <f>#REF!</f>
        <v>#REF!</v>
      </c>
      <c r="AD62" s="56" t="e">
        <f>#REF!</f>
        <v>#REF!</v>
      </c>
      <c r="AE62" s="56">
        <v>3.05</v>
      </c>
      <c r="AF62" t="e">
        <f>#REF!</f>
        <v>#REF!</v>
      </c>
      <c r="AG62" s="5">
        <f>AG11</f>
        <v>0</v>
      </c>
      <c r="AH62">
        <v>3.05</v>
      </c>
      <c r="AI62">
        <v>3.43</v>
      </c>
      <c r="AJ62">
        <f>AJ18</f>
        <v>3229.3</v>
      </c>
      <c r="AK62">
        <v>3.05</v>
      </c>
      <c r="AL62">
        <v>3.43</v>
      </c>
    </row>
    <row r="63" spans="1:17" ht="18.75">
      <c r="A63" s="16"/>
      <c r="B63" s="26"/>
      <c r="C63" s="16"/>
      <c r="D63" s="16"/>
      <c r="E63" s="16"/>
      <c r="F63" s="16"/>
      <c r="G63" s="16"/>
      <c r="H63" s="16"/>
      <c r="Q63" s="10"/>
    </row>
    <row r="64" spans="1:17" ht="18.75">
      <c r="A64" s="90" t="s">
        <v>75</v>
      </c>
      <c r="B64" s="90"/>
      <c r="C64" s="110">
        <v>245532.73</v>
      </c>
      <c r="D64" s="110"/>
      <c r="E64" s="12" t="s">
        <v>13</v>
      </c>
      <c r="F64" s="16"/>
      <c r="G64" s="16"/>
      <c r="H64" s="16"/>
      <c r="Q64" s="10"/>
    </row>
    <row r="65" spans="1:17" ht="18.75">
      <c r="A65" s="90" t="s">
        <v>76</v>
      </c>
      <c r="B65" s="90"/>
      <c r="C65" s="110">
        <v>371426.05</v>
      </c>
      <c r="D65" s="110"/>
      <c r="E65" s="12" t="s">
        <v>13</v>
      </c>
      <c r="F65" s="16"/>
      <c r="G65" s="16"/>
      <c r="H65" s="16"/>
      <c r="Q65" s="10"/>
    </row>
    <row r="66" spans="1:8" ht="18.75">
      <c r="A66" s="105" t="s">
        <v>12</v>
      </c>
      <c r="B66" s="105"/>
      <c r="C66" s="105"/>
      <c r="D66" s="105"/>
      <c r="E66" s="105"/>
      <c r="F66" s="105"/>
      <c r="G66" s="105"/>
      <c r="H66" s="16"/>
    </row>
    <row r="67" spans="1:8" ht="18.75" customHeight="1" hidden="1">
      <c r="A67" s="106" t="s">
        <v>29</v>
      </c>
      <c r="B67" s="106"/>
      <c r="C67" s="11" t="e">
        <f>C64-#REF!</f>
        <v>#REF!</v>
      </c>
      <c r="D67" s="16" t="s">
        <v>13</v>
      </c>
      <c r="E67" s="16"/>
      <c r="F67" s="16"/>
      <c r="G67" s="16"/>
      <c r="H67" s="16"/>
    </row>
    <row r="68" spans="1:8" ht="18.75" customHeight="1" hidden="1">
      <c r="A68" s="106" t="s">
        <v>31</v>
      </c>
      <c r="B68" s="106"/>
      <c r="C68" s="51">
        <f>E61-F61</f>
        <v>-18507.42599999992</v>
      </c>
      <c r="D68" s="52" t="str">
        <f>D67</f>
        <v>рублей</v>
      </c>
      <c r="H68" s="3"/>
    </row>
    <row r="69" spans="1:8" ht="18.75">
      <c r="A69" s="4"/>
      <c r="B69" s="3"/>
      <c r="C69" s="3"/>
      <c r="D69" s="3"/>
      <c r="E69" s="3"/>
      <c r="F69" s="3"/>
      <c r="G69" s="3"/>
      <c r="H69" s="3"/>
    </row>
    <row r="70" spans="2:8" ht="12.75">
      <c r="B70" s="1"/>
      <c r="C70" s="1"/>
      <c r="D70" s="1"/>
      <c r="E70" s="1"/>
      <c r="F70" s="1"/>
      <c r="G70" s="1"/>
      <c r="H70" s="1"/>
    </row>
    <row r="74" ht="18.75">
      <c r="F74" s="29"/>
    </row>
    <row r="75" ht="18.75">
      <c r="F75" s="29"/>
    </row>
    <row r="76" ht="18.75">
      <c r="F76" s="31"/>
    </row>
    <row r="77" ht="18.75">
      <c r="F77" s="3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68:B68"/>
    <mergeCell ref="J9:Q12"/>
    <mergeCell ref="A67:B67"/>
    <mergeCell ref="C65:D65"/>
    <mergeCell ref="R9:X12"/>
    <mergeCell ref="A66:G66"/>
    <mergeCell ref="C9:D10"/>
    <mergeCell ref="C64:D64"/>
    <mergeCell ref="A64:B64"/>
    <mergeCell ref="A65:B6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0" r:id="rId1"/>
  <rowBreaks count="1" manualBreakCount="1">
    <brk id="66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66"/>
  <sheetViews>
    <sheetView view="pageBreakPreview" zoomScale="75" zoomScaleSheetLayoutView="75" zoomScalePageLayoutView="0" workbookViewId="0" topLeftCell="A13">
      <selection activeCell="AG13" sqref="AG1:AL16384"/>
    </sheetView>
  </sheetViews>
  <sheetFormatPr defaultColWidth="9.00390625" defaultRowHeight="12.75"/>
  <cols>
    <col min="1" max="1" width="15.75390625" style="0" bestFit="1" customWidth="1"/>
    <col min="2" max="2" width="41.625" style="0" customWidth="1"/>
    <col min="3" max="3" width="11.75390625" style="0" customWidth="1"/>
    <col min="4" max="4" width="10.00390625" style="0" customWidth="1"/>
    <col min="5" max="5" width="17.125" style="0" customWidth="1"/>
    <col min="6" max="6" width="14.625" style="0" customWidth="1"/>
    <col min="7" max="7" width="16.75390625" style="0" customWidth="1"/>
    <col min="8" max="8" width="6.625" style="0" hidden="1" customWidth="1"/>
    <col min="9" max="9" width="5.375" style="0" hidden="1" customWidth="1"/>
    <col min="10" max="10" width="7.00390625" style="0" hidden="1" customWidth="1"/>
    <col min="11" max="11" width="3.75390625" style="0" hidden="1" customWidth="1"/>
    <col min="12" max="13" width="2.625" style="0" hidden="1" customWidth="1"/>
    <col min="14" max="14" width="10.00390625" style="0" hidden="1" customWidth="1"/>
    <col min="15" max="15" width="8.875" style="0" hidden="1" customWidth="1"/>
    <col min="16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38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69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2692.49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75">
      <c r="A12" s="19">
        <v>1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AG13*AH13*6</f>
        <v>34571.5716</v>
      </c>
      <c r="F13" s="22">
        <f>E13</f>
        <v>34571.5716</v>
      </c>
      <c r="G13" s="22">
        <f aca="true" t="shared" si="1" ref="G13:G18">AG13*12*AI13</f>
        <v>36510.164399999994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2692.49</v>
      </c>
      <c r="K13">
        <v>6</v>
      </c>
      <c r="L13">
        <v>2</v>
      </c>
      <c r="M13">
        <v>4</v>
      </c>
      <c r="N13" s="7">
        <f aca="true" t="shared" si="4" ref="N13:N18">C13*J13*K13</f>
        <v>16962.686999999998</v>
      </c>
      <c r="O13" s="7" t="e">
        <f>J13*#REF!*L13</f>
        <v>#REF!</v>
      </c>
      <c r="P13" s="7">
        <f aca="true" t="shared" si="5" ref="P13:P18">D13*J13*M13</f>
        <v>11739.2564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16962.686999999998</v>
      </c>
      <c r="W13">
        <f aca="true" t="shared" si="8" ref="W13:W18">U13*S13*J13</f>
        <v>17608.8846</v>
      </c>
      <c r="X13">
        <f aca="true" t="shared" si="9" ref="X13:X18">SUM(V13:W13)</f>
        <v>34571.571599999996</v>
      </c>
      <c r="AG13" s="56">
        <f>C7</f>
        <v>2692.49</v>
      </c>
      <c r="AH13" s="5">
        <f aca="true" t="shared" si="10" ref="AH13:AH18"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43941.436799999996</v>
      </c>
      <c r="F14" s="22">
        <f>E14</f>
        <v>43941.436799999996</v>
      </c>
      <c r="G14" s="22">
        <f t="shared" si="1"/>
        <v>46849.325999999994</v>
      </c>
      <c r="H14" s="23">
        <f t="shared" si="2"/>
        <v>1.3964148527483002</v>
      </c>
      <c r="I14" s="6">
        <f t="shared" si="3"/>
        <v>1.4900768245776</v>
      </c>
      <c r="J14" s="8">
        <f>J13</f>
        <v>2692.49</v>
      </c>
      <c r="K14">
        <v>6</v>
      </c>
      <c r="L14">
        <v>2</v>
      </c>
      <c r="M14">
        <v>4</v>
      </c>
      <c r="N14" s="7">
        <f t="shared" si="4"/>
        <v>21486.070200000002</v>
      </c>
      <c r="O14" s="7" t="e">
        <f>J14*#REF!*L14</f>
        <v>#REF!</v>
      </c>
      <c r="P14" s="7">
        <f t="shared" si="5"/>
        <v>14970.244399999998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21486.070200000002</v>
      </c>
      <c r="W14">
        <f t="shared" si="8"/>
        <v>22455.366599999998</v>
      </c>
      <c r="X14">
        <f t="shared" si="9"/>
        <v>43941.436799999996</v>
      </c>
      <c r="AG14">
        <f>AG13</f>
        <v>2692.49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4523.3832</v>
      </c>
      <c r="F15" s="22">
        <f>E15</f>
        <v>4523.3832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2692.49</v>
      </c>
      <c r="K15">
        <v>6</v>
      </c>
      <c r="L15">
        <v>2</v>
      </c>
      <c r="M15">
        <v>4</v>
      </c>
      <c r="N15" s="7">
        <f t="shared" si="4"/>
        <v>2100.1422</v>
      </c>
      <c r="O15" s="7" t="e">
        <f>J15*#REF!*L15</f>
        <v>#REF!</v>
      </c>
      <c r="P15" s="7">
        <f t="shared" si="5"/>
        <v>1615.494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2100.1422</v>
      </c>
      <c r="W15">
        <f t="shared" si="8"/>
        <v>0</v>
      </c>
      <c r="X15">
        <f t="shared" si="9"/>
        <v>2100.1422</v>
      </c>
      <c r="AG15">
        <f>AG14</f>
        <v>2692.49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26009.4534</v>
      </c>
      <c r="F16" s="22">
        <f>E16</f>
        <v>26009.4534</v>
      </c>
      <c r="G16" s="22">
        <f t="shared" si="1"/>
        <v>26494.101599999995</v>
      </c>
      <c r="H16" s="23">
        <f t="shared" si="2"/>
        <v>0.8294494238129001</v>
      </c>
      <c r="I16" s="6">
        <f t="shared" si="3"/>
        <v>0.8850832266288</v>
      </c>
      <c r="J16" s="8">
        <f>J15</f>
        <v>2692.49</v>
      </c>
      <c r="K16">
        <v>6</v>
      </c>
      <c r="L16">
        <v>2</v>
      </c>
      <c r="M16">
        <v>4</v>
      </c>
      <c r="N16" s="7">
        <f t="shared" si="4"/>
        <v>12762.402599999998</v>
      </c>
      <c r="O16" s="7" t="e">
        <f>J16*#REF!*L16</f>
        <v>#REF!</v>
      </c>
      <c r="P16" s="7">
        <f t="shared" si="5"/>
        <v>8831.367199999999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12762.402599999998</v>
      </c>
      <c r="W16">
        <f t="shared" si="8"/>
        <v>13247.050799999999</v>
      </c>
      <c r="X16">
        <f t="shared" si="9"/>
        <v>26009.4534</v>
      </c>
      <c r="AG16">
        <f>AG15</f>
        <v>2692.49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40064.2512</v>
      </c>
      <c r="F17" s="22">
        <f>E17</f>
        <v>40064.2512</v>
      </c>
      <c r="G17" s="22">
        <f t="shared" si="1"/>
        <v>40064.2512</v>
      </c>
      <c r="H17" s="23">
        <f t="shared" si="2"/>
        <v>1.3019206145924</v>
      </c>
      <c r="I17" s="6">
        <f t="shared" si="3"/>
        <v>1.3892445582528</v>
      </c>
      <c r="J17" s="8">
        <f>J16</f>
        <v>2692.49</v>
      </c>
      <c r="K17">
        <v>6</v>
      </c>
      <c r="L17">
        <v>2</v>
      </c>
      <c r="M17">
        <v>4</v>
      </c>
      <c r="N17" s="7">
        <f t="shared" si="4"/>
        <v>20032.1256</v>
      </c>
      <c r="O17" s="7" t="e">
        <f>J17*#REF!*L17</f>
        <v>#REF!</v>
      </c>
      <c r="P17" s="7">
        <f t="shared" si="5"/>
        <v>13354.750399999999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20032.1256</v>
      </c>
      <c r="W17">
        <f t="shared" si="8"/>
        <v>20032.125599999996</v>
      </c>
      <c r="X17">
        <f t="shared" si="9"/>
        <v>40064.2512</v>
      </c>
      <c r="AG17">
        <f>AG16</f>
        <v>2692.49</v>
      </c>
      <c r="AH17" s="5">
        <f t="shared" si="10"/>
        <v>2.48</v>
      </c>
      <c r="AI17" s="46">
        <v>1.24</v>
      </c>
    </row>
    <row r="18" spans="1:35" ht="93.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140224.87919999997</v>
      </c>
      <c r="F18" s="60">
        <f>F20+F21+F23+F24+F25+F26+F49+F50+F52+F53+F54+F56</f>
        <v>24359.78</v>
      </c>
      <c r="G18" s="22">
        <f t="shared" si="1"/>
        <v>153148.8312</v>
      </c>
      <c r="H18" s="23">
        <f t="shared" si="2"/>
        <v>4.4202304737371</v>
      </c>
      <c r="I18" s="6">
        <f t="shared" si="3"/>
        <v>4.7167093469712</v>
      </c>
      <c r="J18" s="8">
        <f>J17</f>
        <v>2692.49</v>
      </c>
      <c r="K18">
        <v>6</v>
      </c>
      <c r="L18">
        <v>2</v>
      </c>
      <c r="M18">
        <v>4</v>
      </c>
      <c r="N18" s="7">
        <f t="shared" si="4"/>
        <v>68012.2974</v>
      </c>
      <c r="O18" s="7" t="e">
        <f>J18*#REF!*L18</f>
        <v>#REF!</v>
      </c>
      <c r="P18" s="7">
        <f t="shared" si="5"/>
        <v>48141.7212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68012.2974</v>
      </c>
      <c r="W18">
        <f t="shared" si="8"/>
        <v>74635.8228</v>
      </c>
      <c r="X18">
        <f t="shared" si="9"/>
        <v>142648.1202</v>
      </c>
      <c r="AG18">
        <f>AG17</f>
        <v>2692.49</v>
      </c>
      <c r="AH18" s="5">
        <f t="shared" si="10"/>
        <v>8.68</v>
      </c>
      <c r="AI18" s="46">
        <v>4.74</v>
      </c>
    </row>
    <row r="19" spans="1:19" ht="18.75">
      <c r="A19" s="21"/>
      <c r="B19" s="44" t="s">
        <v>80</v>
      </c>
      <c r="C19" s="30"/>
      <c r="D19" s="30"/>
      <c r="E19" s="30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40.5" customHeight="1">
      <c r="A20" s="21"/>
      <c r="B20" s="20" t="s">
        <v>114</v>
      </c>
      <c r="C20" s="22"/>
      <c r="D20" s="22"/>
      <c r="E20" s="22"/>
      <c r="F20" s="60">
        <v>3323.2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115</v>
      </c>
      <c r="C21" s="22"/>
      <c r="D21" s="22"/>
      <c r="E21" s="22"/>
      <c r="F21" s="60">
        <v>880.6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2" t="s">
        <v>89</v>
      </c>
      <c r="C22" s="22"/>
      <c r="D22" s="22"/>
      <c r="E22" s="22"/>
      <c r="F22" s="60"/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20" t="s">
        <v>116</v>
      </c>
      <c r="C23" s="22"/>
      <c r="D23" s="22"/>
      <c r="E23" s="22"/>
      <c r="F23" s="60">
        <v>536.79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49</v>
      </c>
      <c r="C24" s="22"/>
      <c r="D24" s="22"/>
      <c r="E24" s="22"/>
      <c r="F24" s="60">
        <v>100.07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117</v>
      </c>
      <c r="C25" s="22"/>
      <c r="D25" s="22"/>
      <c r="E25" s="22"/>
      <c r="F25" s="60">
        <v>9273.51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24" ht="18.75">
      <c r="A26" s="19"/>
      <c r="B26" s="24" t="s">
        <v>118</v>
      </c>
      <c r="C26" s="22"/>
      <c r="D26" s="22"/>
      <c r="E26" s="22"/>
      <c r="F26" s="60">
        <v>5275.74</v>
      </c>
      <c r="G26" s="22"/>
      <c r="H26" s="23"/>
      <c r="I26" s="6"/>
      <c r="J26" s="8"/>
      <c r="K26">
        <v>6</v>
      </c>
      <c r="L26">
        <v>2</v>
      </c>
      <c r="M26">
        <v>4</v>
      </c>
      <c r="N26" s="7">
        <f>C26*J26*K26</f>
        <v>0</v>
      </c>
      <c r="O26" s="7" t="e">
        <f>J26*#REF!*L26</f>
        <v>#REF!</v>
      </c>
      <c r="P26" s="7">
        <f>D26*J26*M26</f>
        <v>0</v>
      </c>
      <c r="Q26" s="10"/>
      <c r="R26" s="5"/>
      <c r="V26">
        <f>J26*R26*U26</f>
        <v>0</v>
      </c>
      <c r="W26">
        <f>U26*S26*J26</f>
        <v>0</v>
      </c>
      <c r="X26">
        <f>SUM(V26:W26)</f>
        <v>0</v>
      </c>
    </row>
    <row r="27" spans="1:24" ht="18.75" hidden="1">
      <c r="A27" s="21"/>
      <c r="B27" s="24"/>
      <c r="C27" s="22"/>
      <c r="D27" s="22"/>
      <c r="E27" s="22"/>
      <c r="F27" s="60"/>
      <c r="G27" s="22"/>
      <c r="H27" s="23"/>
      <c r="I27" s="6"/>
      <c r="J27" s="8"/>
      <c r="K27">
        <v>6</v>
      </c>
      <c r="L27">
        <v>2</v>
      </c>
      <c r="M27">
        <v>4</v>
      </c>
      <c r="N27" s="7">
        <f>C27*J27*K27</f>
        <v>0</v>
      </c>
      <c r="O27" s="7" t="e">
        <f>J27*#REF!*L27</f>
        <v>#REF!</v>
      </c>
      <c r="P27" s="7">
        <f>D27*J27*M27</f>
        <v>0</v>
      </c>
      <c r="Q27" s="10"/>
      <c r="R27" s="5"/>
      <c r="V27">
        <f>J27*R27*U27</f>
        <v>0</v>
      </c>
      <c r="W27">
        <f>U27*S27*J27</f>
        <v>0</v>
      </c>
      <c r="X27">
        <f>SUM(V27:W27)</f>
        <v>0</v>
      </c>
    </row>
    <row r="28" spans="1:24" ht="18.75" hidden="1">
      <c r="A28" s="21"/>
      <c r="B28" s="20"/>
      <c r="C28" s="22"/>
      <c r="D28" s="22"/>
      <c r="E28" s="22"/>
      <c r="F28" s="60"/>
      <c r="G28" s="22"/>
      <c r="H28" s="23"/>
      <c r="I28" s="6"/>
      <c r="J28" s="8"/>
      <c r="K28">
        <v>6</v>
      </c>
      <c r="L28">
        <v>2</v>
      </c>
      <c r="M28">
        <v>4</v>
      </c>
      <c r="N28" s="7">
        <f>C28*J28*K28</f>
        <v>0</v>
      </c>
      <c r="O28" s="7" t="e">
        <f>J28*#REF!*L28</f>
        <v>#REF!</v>
      </c>
      <c r="P28" s="7">
        <f>D28*J28*M28</f>
        <v>0</v>
      </c>
      <c r="Q28" s="10"/>
      <c r="R28" s="5"/>
      <c r="V28">
        <f>J28*R28*U28</f>
        <v>0</v>
      </c>
      <c r="W28">
        <f>U28*S28*J28</f>
        <v>0</v>
      </c>
      <c r="X28">
        <f>SUM(V28:W28)</f>
        <v>0</v>
      </c>
    </row>
    <row r="29" spans="1:18" ht="18.75" hidden="1">
      <c r="A29" s="21"/>
      <c r="B29" s="20"/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10"/>
      <c r="R29" s="5"/>
    </row>
    <row r="30" spans="1:18" ht="18.75" hidden="1">
      <c r="A30" s="21"/>
      <c r="B30" s="20"/>
      <c r="C30" s="22"/>
      <c r="D30" s="22"/>
      <c r="E30" s="22"/>
      <c r="F30" s="60"/>
      <c r="G30" s="22"/>
      <c r="H30" s="23"/>
      <c r="I30" s="6"/>
      <c r="J30" s="8"/>
      <c r="N30" s="7"/>
      <c r="O30" s="7"/>
      <c r="P30" s="7"/>
      <c r="Q30" s="10"/>
      <c r="R30" s="5"/>
    </row>
    <row r="31" spans="1:18" ht="18.75" hidden="1">
      <c r="A31" s="21"/>
      <c r="B31" s="20"/>
      <c r="C31" s="22"/>
      <c r="D31" s="22"/>
      <c r="E31" s="22"/>
      <c r="F31" s="60"/>
      <c r="G31" s="22"/>
      <c r="H31" s="23"/>
      <c r="I31" s="6"/>
      <c r="J31" s="8"/>
      <c r="N31" s="7"/>
      <c r="O31" s="7"/>
      <c r="P31" s="7"/>
      <c r="Q31" s="10"/>
      <c r="R31" s="5"/>
    </row>
    <row r="32" spans="1:18" ht="18.75" hidden="1">
      <c r="A32" s="21"/>
      <c r="B32" s="42"/>
      <c r="C32" s="32"/>
      <c r="D32" s="32"/>
      <c r="E32" s="32"/>
      <c r="F32" s="89"/>
      <c r="G32" s="22"/>
      <c r="H32" s="23"/>
      <c r="I32" s="6"/>
      <c r="J32" s="8"/>
      <c r="N32" s="7"/>
      <c r="O32" s="7"/>
      <c r="P32" s="7"/>
      <c r="Q32" s="10"/>
      <c r="R32" s="5"/>
    </row>
    <row r="33" spans="1:18" ht="18.75" hidden="1">
      <c r="A33" s="21"/>
      <c r="B33" s="20"/>
      <c r="C33" s="22"/>
      <c r="D33" s="22"/>
      <c r="E33" s="22"/>
      <c r="F33" s="60"/>
      <c r="G33" s="22"/>
      <c r="H33" s="23"/>
      <c r="I33" s="6"/>
      <c r="J33" s="8"/>
      <c r="N33" s="7"/>
      <c r="O33" s="7"/>
      <c r="P33" s="7"/>
      <c r="Q33" s="10"/>
      <c r="R33" s="5"/>
    </row>
    <row r="34" spans="1:18" ht="18.75" hidden="1">
      <c r="A34" s="21"/>
      <c r="B34" s="20"/>
      <c r="C34" s="22"/>
      <c r="D34" s="22"/>
      <c r="E34" s="22"/>
      <c r="F34" s="60"/>
      <c r="G34" s="22"/>
      <c r="H34" s="23"/>
      <c r="I34" s="6"/>
      <c r="J34" s="8"/>
      <c r="N34" s="7"/>
      <c r="O34" s="7"/>
      <c r="P34" s="7"/>
      <c r="Q34" s="10"/>
      <c r="R34" s="5"/>
    </row>
    <row r="35" spans="1:18" ht="18.75" hidden="1">
      <c r="A35" s="21"/>
      <c r="B35" s="20"/>
      <c r="C35" s="22"/>
      <c r="D35" s="22"/>
      <c r="E35" s="22"/>
      <c r="F35" s="60"/>
      <c r="G35" s="22"/>
      <c r="H35" s="23"/>
      <c r="I35" s="6"/>
      <c r="J35" s="8"/>
      <c r="N35" s="7"/>
      <c r="O35" s="7"/>
      <c r="P35" s="7"/>
      <c r="Q35" s="10"/>
      <c r="R35" s="5"/>
    </row>
    <row r="36" spans="1:18" ht="18.75" hidden="1">
      <c r="A36" s="21"/>
      <c r="B36" s="20"/>
      <c r="C36" s="22"/>
      <c r="D36" s="22"/>
      <c r="E36" s="22"/>
      <c r="F36" s="60"/>
      <c r="G36" s="22"/>
      <c r="H36" s="23"/>
      <c r="I36" s="6"/>
      <c r="J36" s="8"/>
      <c r="N36" s="7"/>
      <c r="O36" s="7"/>
      <c r="P36" s="7"/>
      <c r="Q36" s="10"/>
      <c r="R36" s="5"/>
    </row>
    <row r="37" spans="1:18" ht="18.75" hidden="1">
      <c r="A37" s="21"/>
      <c r="B37" s="20"/>
      <c r="C37" s="22"/>
      <c r="D37" s="22"/>
      <c r="E37" s="22"/>
      <c r="F37" s="60"/>
      <c r="G37" s="22"/>
      <c r="H37" s="23"/>
      <c r="I37" s="6"/>
      <c r="J37" s="8"/>
      <c r="N37" s="7"/>
      <c r="O37" s="7"/>
      <c r="P37" s="7"/>
      <c r="Q37" s="10"/>
      <c r="R37" s="5"/>
    </row>
    <row r="38" spans="1:18" ht="18.75" hidden="1">
      <c r="A38" s="21"/>
      <c r="B38" s="20"/>
      <c r="C38" s="22"/>
      <c r="D38" s="22"/>
      <c r="E38" s="22"/>
      <c r="F38" s="60"/>
      <c r="G38" s="22"/>
      <c r="H38" s="23"/>
      <c r="I38" s="6"/>
      <c r="J38" s="8"/>
      <c r="N38" s="7"/>
      <c r="O38" s="7"/>
      <c r="P38" s="7"/>
      <c r="Q38" s="10"/>
      <c r="R38" s="5"/>
    </row>
    <row r="39" spans="1:18" ht="18.75" hidden="1">
      <c r="A39" s="21"/>
      <c r="B39" s="20"/>
      <c r="C39" s="22"/>
      <c r="D39" s="22"/>
      <c r="E39" s="22"/>
      <c r="F39" s="60"/>
      <c r="G39" s="22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21"/>
      <c r="B40" s="20"/>
      <c r="C40" s="22"/>
      <c r="D40" s="22"/>
      <c r="E40" s="22"/>
      <c r="F40" s="60"/>
      <c r="G40" s="22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21"/>
      <c r="B41" s="20"/>
      <c r="C41" s="22"/>
      <c r="D41" s="22"/>
      <c r="E41" s="22"/>
      <c r="F41" s="60"/>
      <c r="G41" s="22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21"/>
      <c r="B42" s="20"/>
      <c r="C42" s="22"/>
      <c r="D42" s="22"/>
      <c r="E42" s="22"/>
      <c r="F42" s="60"/>
      <c r="G42" s="22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21"/>
      <c r="B43" s="20"/>
      <c r="C43" s="22"/>
      <c r="D43" s="22"/>
      <c r="E43" s="22"/>
      <c r="F43" s="60"/>
      <c r="G43" s="22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21"/>
      <c r="B44" s="20"/>
      <c r="C44" s="22"/>
      <c r="D44" s="22"/>
      <c r="E44" s="22"/>
      <c r="F44" s="60"/>
      <c r="G44" s="22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21"/>
      <c r="B45" s="20"/>
      <c r="C45" s="22"/>
      <c r="D45" s="22"/>
      <c r="E45" s="22"/>
      <c r="F45" s="60"/>
      <c r="G45" s="22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21"/>
      <c r="B46" s="20"/>
      <c r="C46" s="22"/>
      <c r="D46" s="22"/>
      <c r="E46" s="22"/>
      <c r="F46" s="60"/>
      <c r="G46" s="22"/>
      <c r="H46" s="23"/>
      <c r="I46" s="6"/>
      <c r="J46" s="8"/>
      <c r="N46" s="7"/>
      <c r="O46" s="7"/>
      <c r="P46" s="7"/>
      <c r="Q46" s="10"/>
      <c r="R46" s="5"/>
    </row>
    <row r="47" spans="1:18" ht="18.75" customHeight="1" hidden="1">
      <c r="A47" s="21"/>
      <c r="B47" s="20"/>
      <c r="C47" s="22"/>
      <c r="D47" s="22"/>
      <c r="E47" s="22"/>
      <c r="F47" s="60"/>
      <c r="G47" s="22"/>
      <c r="H47" s="23"/>
      <c r="I47" s="6"/>
      <c r="J47" s="8"/>
      <c r="N47" s="7"/>
      <c r="O47" s="7"/>
      <c r="P47" s="7"/>
      <c r="Q47" s="10"/>
      <c r="R47" s="5"/>
    </row>
    <row r="48" spans="1:18" ht="18.75" customHeight="1">
      <c r="A48" s="21"/>
      <c r="B48" s="44" t="s">
        <v>107</v>
      </c>
      <c r="C48" s="22"/>
      <c r="D48" s="22"/>
      <c r="E48" s="22"/>
      <c r="F48" s="60"/>
      <c r="G48" s="22"/>
      <c r="H48" s="23"/>
      <c r="I48" s="6"/>
      <c r="J48" s="8"/>
      <c r="N48" s="7"/>
      <c r="O48" s="7"/>
      <c r="P48" s="7"/>
      <c r="Q48" s="10"/>
      <c r="R48" s="5"/>
    </row>
    <row r="49" spans="1:18" ht="18.75" customHeight="1">
      <c r="A49" s="21"/>
      <c r="B49" s="20" t="s">
        <v>119</v>
      </c>
      <c r="C49" s="22"/>
      <c r="D49" s="22"/>
      <c r="E49" s="22"/>
      <c r="F49" s="60">
        <v>358.46</v>
      </c>
      <c r="G49" s="22"/>
      <c r="H49" s="23"/>
      <c r="I49" s="6"/>
      <c r="J49" s="8"/>
      <c r="N49" s="7"/>
      <c r="O49" s="7"/>
      <c r="P49" s="7"/>
      <c r="Q49" s="10"/>
      <c r="R49" s="5"/>
    </row>
    <row r="50" spans="1:18" ht="18.75" customHeight="1">
      <c r="A50" s="21"/>
      <c r="B50" s="20" t="s">
        <v>120</v>
      </c>
      <c r="C50" s="22"/>
      <c r="D50" s="22"/>
      <c r="E50" s="22"/>
      <c r="F50" s="60">
        <v>947</v>
      </c>
      <c r="G50" s="22"/>
      <c r="H50" s="23"/>
      <c r="I50" s="6"/>
      <c r="J50" s="8"/>
      <c r="N50" s="7"/>
      <c r="O50" s="7"/>
      <c r="P50" s="7"/>
      <c r="Q50" s="10"/>
      <c r="R50" s="5"/>
    </row>
    <row r="51" spans="1:18" ht="18.75" customHeight="1">
      <c r="A51" s="21"/>
      <c r="B51" s="44" t="s">
        <v>110</v>
      </c>
      <c r="C51" s="22"/>
      <c r="D51" s="22"/>
      <c r="E51" s="22"/>
      <c r="F51" s="60"/>
      <c r="G51" s="22"/>
      <c r="H51" s="23"/>
      <c r="I51" s="6"/>
      <c r="J51" s="8"/>
      <c r="N51" s="7"/>
      <c r="O51" s="7"/>
      <c r="P51" s="7"/>
      <c r="Q51" s="10"/>
      <c r="R51" s="5"/>
    </row>
    <row r="52" spans="1:18" ht="18.75" customHeight="1">
      <c r="A52" s="21"/>
      <c r="B52" s="20" t="s">
        <v>121</v>
      </c>
      <c r="C52" s="22"/>
      <c r="D52" s="22"/>
      <c r="E52" s="22"/>
      <c r="F52" s="60">
        <v>451.77</v>
      </c>
      <c r="G52" s="22"/>
      <c r="H52" s="23"/>
      <c r="I52" s="6"/>
      <c r="J52" s="8"/>
      <c r="N52" s="7"/>
      <c r="O52" s="7"/>
      <c r="P52" s="7"/>
      <c r="Q52" s="10"/>
      <c r="R52" s="5"/>
    </row>
    <row r="53" spans="1:18" ht="18.75" customHeight="1">
      <c r="A53" s="21"/>
      <c r="B53" s="20" t="s">
        <v>122</v>
      </c>
      <c r="C53" s="22"/>
      <c r="D53" s="22"/>
      <c r="E53" s="22"/>
      <c r="F53" s="60">
        <v>238.18</v>
      </c>
      <c r="G53" s="22"/>
      <c r="H53" s="23"/>
      <c r="I53" s="6"/>
      <c r="J53" s="8"/>
      <c r="N53" s="7"/>
      <c r="O53" s="7"/>
      <c r="P53" s="7"/>
      <c r="Q53" s="10"/>
      <c r="R53" s="5"/>
    </row>
    <row r="54" spans="1:18" ht="18.75" customHeight="1">
      <c r="A54" s="21"/>
      <c r="B54" s="20" t="s">
        <v>123</v>
      </c>
      <c r="C54" s="22"/>
      <c r="D54" s="22"/>
      <c r="E54" s="22"/>
      <c r="F54" s="60">
        <v>1520.78</v>
      </c>
      <c r="G54" s="22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21"/>
      <c r="B55" s="44" t="s">
        <v>112</v>
      </c>
      <c r="C55" s="22"/>
      <c r="D55" s="22"/>
      <c r="E55" s="22"/>
      <c r="F55" s="60"/>
      <c r="G55" s="22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21"/>
      <c r="B56" s="20" t="s">
        <v>124</v>
      </c>
      <c r="C56" s="22"/>
      <c r="D56" s="22"/>
      <c r="E56" s="22"/>
      <c r="F56" s="60">
        <v>1453.68</v>
      </c>
      <c r="G56" s="22"/>
      <c r="H56" s="23"/>
      <c r="I56" s="6"/>
      <c r="J56" s="8"/>
      <c r="N56" s="7"/>
      <c r="O56" s="7"/>
      <c r="P56" s="7"/>
      <c r="Q56" s="10"/>
      <c r="R56" s="5"/>
    </row>
    <row r="57" spans="1:24" ht="18.75">
      <c r="A57" s="18"/>
      <c r="B57" s="20" t="s">
        <v>11</v>
      </c>
      <c r="C57" s="19">
        <f>SUM(C13:C28)</f>
        <v>8.75</v>
      </c>
      <c r="D57" s="19">
        <f>SUM(D13:D28)</f>
        <v>9.16</v>
      </c>
      <c r="E57" s="22">
        <f>SUM(E13:E33)</f>
        <v>289334.97539999994</v>
      </c>
      <c r="F57" s="22">
        <f>F13+F14+F15+F16+F17+F18</f>
        <v>173469.87619999997</v>
      </c>
      <c r="G57" s="22">
        <f>SUM(G13:G33)</f>
        <v>303066.67439999996</v>
      </c>
      <c r="H57" s="23">
        <f>1.04993597951*C57</f>
        <v>9.186939820712501</v>
      </c>
      <c r="I57" s="6">
        <f>1.12035851472*C57</f>
        <v>9.8031370038</v>
      </c>
      <c r="J57" s="8">
        <f>J18</f>
        <v>2692.49</v>
      </c>
      <c r="N57" s="7"/>
      <c r="Q57" s="10"/>
      <c r="R57" s="5">
        <f>SUM(R13:R28)</f>
        <v>8.75</v>
      </c>
      <c r="S57" s="5">
        <f>SUM(S13:S28)</f>
        <v>9.16</v>
      </c>
      <c r="T57" s="5"/>
      <c r="U57" s="5"/>
      <c r="V57" s="5">
        <f>SUM(V13:V28)</f>
        <v>141355.72499999998</v>
      </c>
      <c r="W57" s="5">
        <f>SUM(W13:W28)</f>
        <v>147979.2504</v>
      </c>
      <c r="X57" s="5">
        <f>SUM(X13:X28)</f>
        <v>289334.9754</v>
      </c>
    </row>
    <row r="58" spans="1:38" ht="19.5" customHeight="1">
      <c r="A58" s="18">
        <v>5</v>
      </c>
      <c r="B58" s="25" t="s">
        <v>22</v>
      </c>
      <c r="C58" s="57">
        <v>1.47</v>
      </c>
      <c r="D58" s="57">
        <v>1.58</v>
      </c>
      <c r="E58" s="60">
        <f>AG58*6*AH58</f>
        <v>49272.566999999995</v>
      </c>
      <c r="F58" s="60">
        <f>E58</f>
        <v>49272.566999999995</v>
      </c>
      <c r="G58" s="60">
        <f>AI58*6*AG58</f>
        <v>55411.4442</v>
      </c>
      <c r="H58" s="56" t="e">
        <f>#REF!</f>
        <v>#REF!</v>
      </c>
      <c r="I58" s="5">
        <f>C58+D58</f>
        <v>3.05</v>
      </c>
      <c r="J58" s="46">
        <v>3.43</v>
      </c>
      <c r="K58">
        <v>10</v>
      </c>
      <c r="L58">
        <v>2</v>
      </c>
      <c r="N58" s="7">
        <f>C58*J58*K58</f>
        <v>50.42100000000001</v>
      </c>
      <c r="O58" s="7" t="e">
        <f>#REF!*J58*L58</f>
        <v>#REF!</v>
      </c>
      <c r="P58" s="7" t="e">
        <f>SUM(N58:O58)</f>
        <v>#REF!</v>
      </c>
      <c r="Q58" s="9"/>
      <c r="R58" s="5">
        <v>1.47</v>
      </c>
      <c r="S58">
        <v>1.58</v>
      </c>
      <c r="T58">
        <v>6</v>
      </c>
      <c r="U58">
        <v>6</v>
      </c>
      <c r="V58">
        <f>R58*J58*T58</f>
        <v>30.2526</v>
      </c>
      <c r="W58">
        <f>S58*U58*J58</f>
        <v>32.516400000000004</v>
      </c>
      <c r="X58">
        <f>SUM(V58:W58)</f>
        <v>62.769000000000005</v>
      </c>
      <c r="AC58" t="e">
        <f>#REF!</f>
        <v>#REF!</v>
      </c>
      <c r="AD58" s="56" t="e">
        <f>#REF!</f>
        <v>#REF!</v>
      </c>
      <c r="AE58" s="56">
        <v>3.05</v>
      </c>
      <c r="AF58" t="e">
        <f>#REF!</f>
        <v>#REF!</v>
      </c>
      <c r="AG58" s="5">
        <f>AG13</f>
        <v>2692.49</v>
      </c>
      <c r="AH58">
        <v>3.05</v>
      </c>
      <c r="AI58">
        <v>3.43</v>
      </c>
      <c r="AJ58">
        <f>AJ14</f>
        <v>0</v>
      </c>
      <c r="AK58">
        <v>3.05</v>
      </c>
      <c r="AL58">
        <v>3.43</v>
      </c>
    </row>
    <row r="59" spans="1:17" ht="18.75">
      <c r="A59" s="16"/>
      <c r="B59" s="26"/>
      <c r="C59" s="16"/>
      <c r="D59" s="16"/>
      <c r="E59" s="16"/>
      <c r="F59" s="16"/>
      <c r="G59" s="16"/>
      <c r="H59" s="16"/>
      <c r="Q59" s="10"/>
    </row>
    <row r="60" spans="1:17" ht="18.75">
      <c r="A60" s="90" t="s">
        <v>75</v>
      </c>
      <c r="B60" s="90"/>
      <c r="C60" s="110">
        <v>327341.18</v>
      </c>
      <c r="D60" s="110"/>
      <c r="E60" s="12" t="s">
        <v>13</v>
      </c>
      <c r="F60" s="16"/>
      <c r="G60" s="16"/>
      <c r="H60" s="16"/>
      <c r="Q60" s="10"/>
    </row>
    <row r="61" spans="1:17" ht="30.75" customHeight="1">
      <c r="A61" s="90" t="s">
        <v>76</v>
      </c>
      <c r="B61" s="90"/>
      <c r="C61" s="110">
        <v>472322.5</v>
      </c>
      <c r="D61" s="110"/>
      <c r="E61" s="12" t="s">
        <v>13</v>
      </c>
      <c r="F61" s="16"/>
      <c r="G61" s="16"/>
      <c r="H61" s="16"/>
      <c r="Q61" s="10"/>
    </row>
    <row r="62" spans="1:8" ht="18.75">
      <c r="A62" s="105" t="s">
        <v>12</v>
      </c>
      <c r="B62" s="105"/>
      <c r="C62" s="105"/>
      <c r="D62" s="105"/>
      <c r="E62" s="105"/>
      <c r="F62" s="105"/>
      <c r="G62" s="105"/>
      <c r="H62" s="16"/>
    </row>
    <row r="63" spans="1:8" ht="18.75" customHeight="1" hidden="1">
      <c r="A63" s="106" t="s">
        <v>29</v>
      </c>
      <c r="B63" s="106"/>
      <c r="C63" s="11" t="e">
        <f>C60-#REF!</f>
        <v>#REF!</v>
      </c>
      <c r="D63" s="16" t="s">
        <v>13</v>
      </c>
      <c r="E63" s="16"/>
      <c r="F63" s="16"/>
      <c r="G63" s="16"/>
      <c r="H63" s="16"/>
    </row>
    <row r="64" spans="1:8" ht="18.75" customHeight="1" hidden="1">
      <c r="A64" s="106" t="s">
        <v>31</v>
      </c>
      <c r="B64" s="106"/>
      <c r="C64" s="51">
        <f>E57-F57</f>
        <v>115865.09919999997</v>
      </c>
      <c r="D64" s="52" t="str">
        <f>D63</f>
        <v>рублей</v>
      </c>
      <c r="H64" s="3"/>
    </row>
    <row r="65" spans="1:8" ht="18.75">
      <c r="A65" s="4"/>
      <c r="B65" s="3"/>
      <c r="C65" s="3"/>
      <c r="D65" s="3"/>
      <c r="E65" s="3"/>
      <c r="F65" s="3"/>
      <c r="G65" s="3"/>
      <c r="H65" s="3"/>
    </row>
    <row r="66" spans="2:8" ht="12.75">
      <c r="B66" s="1"/>
      <c r="C66" s="1"/>
      <c r="D66" s="1"/>
      <c r="E66" s="1"/>
      <c r="F66" s="1"/>
      <c r="G66" s="1"/>
      <c r="H66" s="1"/>
    </row>
  </sheetData>
  <sheetProtection/>
  <mergeCells count="18">
    <mergeCell ref="A64:B64"/>
    <mergeCell ref="J9:Q12"/>
    <mergeCell ref="A63:B63"/>
    <mergeCell ref="R9:X12"/>
    <mergeCell ref="A62:G62"/>
    <mergeCell ref="C9:D10"/>
    <mergeCell ref="C60:D60"/>
    <mergeCell ref="A60:B60"/>
    <mergeCell ref="A61:B61"/>
    <mergeCell ref="C61:D61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71"/>
  <sheetViews>
    <sheetView view="pageBreakPreview" zoomScale="75" zoomScaleSheetLayoutView="75" zoomScalePageLayoutView="0" workbookViewId="0" topLeftCell="A16">
      <selection activeCell="AG16" sqref="AG1:AM16384"/>
    </sheetView>
  </sheetViews>
  <sheetFormatPr defaultColWidth="9.00390625" defaultRowHeight="12.75"/>
  <cols>
    <col min="1" max="1" width="9.25390625" style="0" customWidth="1"/>
    <col min="2" max="2" width="50.625" style="0" customWidth="1"/>
    <col min="3" max="3" width="10.875" style="0" customWidth="1"/>
    <col min="4" max="4" width="11.7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625" style="0" hidden="1" customWidth="1"/>
    <col min="9" max="9" width="5.375" style="0" hidden="1" customWidth="1"/>
    <col min="10" max="10" width="7.00390625" style="0" hidden="1" customWidth="1"/>
    <col min="11" max="11" width="3.75390625" style="0" hidden="1" customWidth="1"/>
    <col min="12" max="13" width="2.625" style="0" hidden="1" customWidth="1"/>
    <col min="14" max="14" width="10.00390625" style="0" hidden="1" customWidth="1"/>
    <col min="15" max="15" width="8.875" style="0" hidden="1" customWidth="1"/>
    <col min="16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39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77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588.9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>
        <v>1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5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AG13*6*AH13</f>
        <v>7561.476</v>
      </c>
      <c r="F13" s="22">
        <f>E13</f>
        <v>7561.476</v>
      </c>
      <c r="G13" s="22">
        <f aca="true" t="shared" si="1" ref="G13:G18">X13</f>
        <v>7561.476000000001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588.9</v>
      </c>
      <c r="K13">
        <v>6</v>
      </c>
      <c r="L13">
        <v>2</v>
      </c>
      <c r="M13">
        <v>4</v>
      </c>
      <c r="N13" s="7">
        <f aca="true" t="shared" si="4" ref="N13:N18">C13*J13*K13</f>
        <v>3710.07</v>
      </c>
      <c r="O13" s="7" t="e">
        <f>J13*#REF!*L13</f>
        <v>#REF!</v>
      </c>
      <c r="P13" s="7">
        <f aca="true" t="shared" si="5" ref="P13:P18">D13*J13*M13</f>
        <v>2567.6040000000003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3710.07</v>
      </c>
      <c r="W13">
        <f aca="true" t="shared" si="8" ref="W13:W18">U13*S13*J13</f>
        <v>3851.4060000000004</v>
      </c>
      <c r="X13">
        <f aca="true" t="shared" si="9" ref="X13:X18">SUM(V13:W13)</f>
        <v>7561.476000000001</v>
      </c>
      <c r="AG13" s="56">
        <f>C7</f>
        <v>588.9</v>
      </c>
      <c r="AH13" s="5">
        <f aca="true" t="shared" si="10" ref="AH13:AH18">C13+D13</f>
        <v>2.14</v>
      </c>
      <c r="AI13" s="46">
        <v>1.13</v>
      </c>
    </row>
    <row r="14" spans="1:35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9610.847999999998</v>
      </c>
      <c r="F14" s="22">
        <f>E14</f>
        <v>9610.847999999998</v>
      </c>
      <c r="G14" s="22">
        <f t="shared" si="1"/>
        <v>9610.847999999998</v>
      </c>
      <c r="H14" s="23">
        <f t="shared" si="2"/>
        <v>1.3964148527483002</v>
      </c>
      <c r="I14" s="6">
        <f t="shared" si="3"/>
        <v>1.4900768245776</v>
      </c>
      <c r="J14" s="8">
        <f>J13</f>
        <v>588.9</v>
      </c>
      <c r="K14">
        <v>6</v>
      </c>
      <c r="L14">
        <v>2</v>
      </c>
      <c r="M14">
        <v>4</v>
      </c>
      <c r="N14" s="7">
        <f t="shared" si="4"/>
        <v>4699.422</v>
      </c>
      <c r="O14" s="7" t="e">
        <f>J14*#REF!*L14</f>
        <v>#REF!</v>
      </c>
      <c r="P14" s="7">
        <f t="shared" si="5"/>
        <v>3274.2839999999997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4699.422</v>
      </c>
      <c r="W14">
        <f t="shared" si="8"/>
        <v>4911.4259999999995</v>
      </c>
      <c r="X14">
        <f t="shared" si="9"/>
        <v>9610.847999999998</v>
      </c>
      <c r="AG14">
        <f>AG13</f>
        <v>588.9</v>
      </c>
      <c r="AH14" s="5">
        <f t="shared" si="10"/>
        <v>2.7199999999999998</v>
      </c>
      <c r="AI14" s="46">
        <v>1.45</v>
      </c>
    </row>
    <row r="15" spans="1:35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989.352</v>
      </c>
      <c r="F15" s="22">
        <f>E15</f>
        <v>989.352</v>
      </c>
      <c r="G15" s="22">
        <f t="shared" si="1"/>
        <v>459.342</v>
      </c>
      <c r="H15" s="23">
        <f t="shared" si="2"/>
        <v>0.13649167733630002</v>
      </c>
      <c r="I15" s="6">
        <f t="shared" si="3"/>
        <v>0.14564660691359999</v>
      </c>
      <c r="J15" s="8">
        <f>J14</f>
        <v>588.9</v>
      </c>
      <c r="K15">
        <v>6</v>
      </c>
      <c r="L15">
        <v>2</v>
      </c>
      <c r="M15">
        <v>4</v>
      </c>
      <c r="N15" s="7">
        <f t="shared" si="4"/>
        <v>459.342</v>
      </c>
      <c r="O15" s="7" t="e">
        <f>J15*#REF!*L15</f>
        <v>#REF!</v>
      </c>
      <c r="P15" s="7">
        <f t="shared" si="5"/>
        <v>353.34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459.342</v>
      </c>
      <c r="W15">
        <f t="shared" si="8"/>
        <v>0</v>
      </c>
      <c r="X15">
        <f t="shared" si="9"/>
        <v>459.342</v>
      </c>
      <c r="AG15">
        <f>AG14</f>
        <v>588.9</v>
      </c>
      <c r="AH15" s="5">
        <f t="shared" si="10"/>
        <v>0.28</v>
      </c>
      <c r="AI15" s="46">
        <v>0</v>
      </c>
    </row>
    <row r="16" spans="1:35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5688.7739999999985</v>
      </c>
      <c r="F16" s="22">
        <f>E16</f>
        <v>5688.7739999999985</v>
      </c>
      <c r="G16" s="22">
        <f t="shared" si="1"/>
        <v>5688.773999999999</v>
      </c>
      <c r="H16" s="23">
        <f t="shared" si="2"/>
        <v>0.8294494238129001</v>
      </c>
      <c r="I16" s="6">
        <f t="shared" si="3"/>
        <v>0.8850832266288</v>
      </c>
      <c r="J16" s="8">
        <f>J15</f>
        <v>588.9</v>
      </c>
      <c r="K16">
        <v>6</v>
      </c>
      <c r="L16">
        <v>2</v>
      </c>
      <c r="M16">
        <v>4</v>
      </c>
      <c r="N16" s="7">
        <f t="shared" si="4"/>
        <v>2791.386</v>
      </c>
      <c r="O16" s="7" t="e">
        <f>J16*#REF!*L16</f>
        <v>#REF!</v>
      </c>
      <c r="P16" s="7">
        <f t="shared" si="5"/>
        <v>1931.5919999999999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2791.386</v>
      </c>
      <c r="W16">
        <f t="shared" si="8"/>
        <v>2897.388</v>
      </c>
      <c r="X16">
        <f t="shared" si="9"/>
        <v>5688.773999999999</v>
      </c>
      <c r="AG16">
        <f>AG15</f>
        <v>588.9</v>
      </c>
      <c r="AH16" s="5">
        <f t="shared" si="10"/>
        <v>1.6099999999999999</v>
      </c>
      <c r="AI16" s="46">
        <v>0.82</v>
      </c>
    </row>
    <row r="17" spans="1:35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8762.831999999999</v>
      </c>
      <c r="F17" s="22">
        <f>E17</f>
        <v>8762.831999999999</v>
      </c>
      <c r="G17" s="22">
        <f t="shared" si="1"/>
        <v>8762.831999999999</v>
      </c>
      <c r="H17" s="23">
        <f t="shared" si="2"/>
        <v>1.3019206145924</v>
      </c>
      <c r="I17" s="6">
        <f t="shared" si="3"/>
        <v>1.3892445582528</v>
      </c>
      <c r="J17" s="8">
        <f>J16</f>
        <v>588.9</v>
      </c>
      <c r="K17">
        <v>6</v>
      </c>
      <c r="L17">
        <v>2</v>
      </c>
      <c r="M17">
        <v>4</v>
      </c>
      <c r="N17" s="7">
        <f t="shared" si="4"/>
        <v>4381.416</v>
      </c>
      <c r="O17" s="7" t="e">
        <f>J17*#REF!*L17</f>
        <v>#REF!</v>
      </c>
      <c r="P17" s="7">
        <f t="shared" si="5"/>
        <v>2920.944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4381.416</v>
      </c>
      <c r="W17">
        <f t="shared" si="8"/>
        <v>4381.415999999999</v>
      </c>
      <c r="X17">
        <f t="shared" si="9"/>
        <v>8762.831999999999</v>
      </c>
      <c r="AG17">
        <f>AG16</f>
        <v>588.9</v>
      </c>
      <c r="AH17" s="5">
        <f t="shared" si="10"/>
        <v>2.48</v>
      </c>
      <c r="AI17" s="46">
        <v>1.24</v>
      </c>
    </row>
    <row r="18" spans="1:35" ht="7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30669.911999999997</v>
      </c>
      <c r="F18" s="60">
        <f>F20+F21+F49+F50+F51+F53+F55+F56+F57+F59+F61</f>
        <v>68323.34999999999</v>
      </c>
      <c r="G18" s="22">
        <f t="shared" si="1"/>
        <v>31199.922</v>
      </c>
      <c r="H18" s="23">
        <f t="shared" si="2"/>
        <v>4.4202304737371</v>
      </c>
      <c r="I18" s="6">
        <f t="shared" si="3"/>
        <v>4.7167093469712</v>
      </c>
      <c r="J18" s="8">
        <f>J17</f>
        <v>588.9</v>
      </c>
      <c r="K18">
        <v>6</v>
      </c>
      <c r="L18">
        <v>2</v>
      </c>
      <c r="M18">
        <v>4</v>
      </c>
      <c r="N18" s="7">
        <f t="shared" si="4"/>
        <v>14875.613999999998</v>
      </c>
      <c r="O18" s="7" t="e">
        <f>J18*#REF!*L18</f>
        <v>#REF!</v>
      </c>
      <c r="P18" s="7">
        <f t="shared" si="5"/>
        <v>10529.532000000001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14875.613999999998</v>
      </c>
      <c r="W18">
        <f t="shared" si="8"/>
        <v>16324.307999999999</v>
      </c>
      <c r="X18">
        <f t="shared" si="9"/>
        <v>31199.922</v>
      </c>
      <c r="AG18">
        <f>AG17</f>
        <v>588.9</v>
      </c>
      <c r="AH18" s="5">
        <f t="shared" si="10"/>
        <v>8.68</v>
      </c>
      <c r="AI18" s="46">
        <v>4.74</v>
      </c>
    </row>
    <row r="19" spans="1:19" ht="18.75">
      <c r="A19" s="21"/>
      <c r="B19" s="44" t="s">
        <v>80</v>
      </c>
      <c r="C19" s="30"/>
      <c r="D19" s="30"/>
      <c r="E19" s="30"/>
      <c r="F19" s="60" t="s">
        <v>81</v>
      </c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82</v>
      </c>
      <c r="C20" s="22"/>
      <c r="D20" s="22"/>
      <c r="E20" s="22"/>
      <c r="F20" s="60">
        <v>4984.6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83</v>
      </c>
      <c r="C21" s="22"/>
      <c r="D21" s="22"/>
      <c r="E21" s="22"/>
      <c r="F21" s="60">
        <v>881.6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 hidden="1">
      <c r="A22" s="21"/>
      <c r="B22" s="44" t="s">
        <v>88</v>
      </c>
      <c r="C22" s="22"/>
      <c r="D22" s="22"/>
      <c r="E22" s="22"/>
      <c r="F22" s="60" t="s">
        <v>95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 hidden="1">
      <c r="A23" s="21"/>
      <c r="B23" s="44" t="s">
        <v>88</v>
      </c>
      <c r="C23" s="22"/>
      <c r="D23" s="22"/>
      <c r="E23" s="22"/>
      <c r="F23" s="60" t="s">
        <v>96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 hidden="1">
      <c r="A24" s="21"/>
      <c r="B24" s="44" t="s">
        <v>88</v>
      </c>
      <c r="C24" s="22"/>
      <c r="D24" s="22"/>
      <c r="E24" s="22"/>
      <c r="F24" s="60" t="s">
        <v>97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 hidden="1">
      <c r="A25" s="21"/>
      <c r="B25" s="44" t="s">
        <v>88</v>
      </c>
      <c r="C25" s="22"/>
      <c r="D25" s="22"/>
      <c r="E25" s="22"/>
      <c r="F25" s="60" t="s">
        <v>98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24" ht="18.75" hidden="1">
      <c r="A26" s="19"/>
      <c r="B26" s="44" t="s">
        <v>88</v>
      </c>
      <c r="C26" s="30"/>
      <c r="D26" s="30"/>
      <c r="E26" s="30"/>
      <c r="F26" s="60" t="s">
        <v>99</v>
      </c>
      <c r="G26" s="30"/>
      <c r="H26" s="23"/>
      <c r="I26" s="6"/>
      <c r="J26" s="8"/>
      <c r="K26">
        <v>6</v>
      </c>
      <c r="L26">
        <v>2</v>
      </c>
      <c r="M26">
        <v>4</v>
      </c>
      <c r="N26" s="7">
        <f>C26*J26*K26</f>
        <v>0</v>
      </c>
      <c r="O26" s="7" t="e">
        <f>J26*#REF!*L26</f>
        <v>#REF!</v>
      </c>
      <c r="P26" s="7">
        <f>D26*J26*M26</f>
        <v>0</v>
      </c>
      <c r="Q26" s="10"/>
      <c r="R26" s="5"/>
      <c r="V26">
        <f>J26*R26*U26</f>
        <v>0</v>
      </c>
      <c r="W26">
        <f>U26*S26*J26</f>
        <v>0</v>
      </c>
      <c r="X26">
        <f>SUM(V26:W26)</f>
        <v>0</v>
      </c>
    </row>
    <row r="27" spans="1:24" ht="18.75" hidden="1">
      <c r="A27" s="21"/>
      <c r="B27" s="44" t="s">
        <v>88</v>
      </c>
      <c r="C27" s="30"/>
      <c r="D27" s="30"/>
      <c r="E27" s="30"/>
      <c r="F27" s="60" t="s">
        <v>100</v>
      </c>
      <c r="G27" s="30"/>
      <c r="H27" s="23"/>
      <c r="I27" s="6"/>
      <c r="J27" s="8"/>
      <c r="K27">
        <v>6</v>
      </c>
      <c r="L27">
        <v>2</v>
      </c>
      <c r="M27">
        <v>4</v>
      </c>
      <c r="N27" s="7">
        <f>C27*J27*K27</f>
        <v>0</v>
      </c>
      <c r="O27" s="7" t="e">
        <f>J27*#REF!*L27</f>
        <v>#REF!</v>
      </c>
      <c r="P27" s="7">
        <f>D27*J27*M27</f>
        <v>0</v>
      </c>
      <c r="Q27" s="10"/>
      <c r="R27" s="5"/>
      <c r="V27">
        <f>J27*R27*U27</f>
        <v>0</v>
      </c>
      <c r="W27">
        <f>U27*S27*J27</f>
        <v>0</v>
      </c>
      <c r="X27">
        <f>SUM(V27:W27)</f>
        <v>0</v>
      </c>
    </row>
    <row r="28" spans="1:24" ht="18.75" hidden="1">
      <c r="A28" s="21"/>
      <c r="B28" s="44" t="s">
        <v>88</v>
      </c>
      <c r="C28" s="30"/>
      <c r="D28" s="30"/>
      <c r="E28" s="30"/>
      <c r="F28" s="60" t="s">
        <v>81</v>
      </c>
      <c r="G28" s="30"/>
      <c r="H28" s="23"/>
      <c r="I28" s="6"/>
      <c r="J28" s="8"/>
      <c r="K28">
        <v>6</v>
      </c>
      <c r="L28">
        <v>2</v>
      </c>
      <c r="M28">
        <v>4</v>
      </c>
      <c r="N28" s="7">
        <f>C28*J28*K28</f>
        <v>0</v>
      </c>
      <c r="O28" s="7" t="e">
        <f>J28*#REF!*L28</f>
        <v>#REF!</v>
      </c>
      <c r="P28" s="7">
        <f>D28*J28*M28</f>
        <v>0</v>
      </c>
      <c r="Q28" s="10"/>
      <c r="R28" s="5"/>
      <c r="V28">
        <f>J28*R28*U28</f>
        <v>0</v>
      </c>
      <c r="W28">
        <f>U28*S28*J28</f>
        <v>0</v>
      </c>
      <c r="X28">
        <f>SUM(V28:W28)</f>
        <v>0</v>
      </c>
    </row>
    <row r="29" spans="1:18" ht="18.75" hidden="1">
      <c r="A29" s="21"/>
      <c r="B29" s="44" t="s">
        <v>88</v>
      </c>
      <c r="C29" s="30"/>
      <c r="D29" s="30"/>
      <c r="E29" s="30"/>
      <c r="F29" s="60" t="s">
        <v>90</v>
      </c>
      <c r="G29" s="30"/>
      <c r="H29" s="23"/>
      <c r="I29" s="6"/>
      <c r="J29" s="8"/>
      <c r="N29" s="7"/>
      <c r="O29" s="7"/>
      <c r="P29" s="7"/>
      <c r="Q29" s="10"/>
      <c r="R29" s="5"/>
    </row>
    <row r="30" spans="1:18" ht="18.75" hidden="1">
      <c r="A30" s="21"/>
      <c r="B30" s="44" t="s">
        <v>88</v>
      </c>
      <c r="C30" s="30"/>
      <c r="D30" s="30"/>
      <c r="E30" s="30"/>
      <c r="F30" s="60" t="s">
        <v>91</v>
      </c>
      <c r="G30" s="30"/>
      <c r="H30" s="23"/>
      <c r="I30" s="6"/>
      <c r="J30" s="8"/>
      <c r="N30" s="7"/>
      <c r="O30" s="7"/>
      <c r="P30" s="7"/>
      <c r="Q30" s="10"/>
      <c r="R30" s="5"/>
    </row>
    <row r="31" spans="1:18" ht="18.75" hidden="1">
      <c r="A31" s="21"/>
      <c r="B31" s="44" t="s">
        <v>88</v>
      </c>
      <c r="C31" s="30"/>
      <c r="D31" s="30"/>
      <c r="E31" s="30"/>
      <c r="F31" s="60" t="s">
        <v>92</v>
      </c>
      <c r="G31" s="30"/>
      <c r="H31" s="23"/>
      <c r="I31" s="6"/>
      <c r="J31" s="8"/>
      <c r="N31" s="7"/>
      <c r="O31" s="7"/>
      <c r="P31" s="7"/>
      <c r="Q31" s="10"/>
      <c r="R31" s="5"/>
    </row>
    <row r="32" spans="1:18" ht="18.75" hidden="1">
      <c r="A32" s="21"/>
      <c r="B32" s="44" t="s">
        <v>88</v>
      </c>
      <c r="F32" s="60" t="s">
        <v>93</v>
      </c>
      <c r="G32" s="30"/>
      <c r="H32" s="23"/>
      <c r="I32" s="6"/>
      <c r="J32" s="8"/>
      <c r="N32" s="7"/>
      <c r="O32" s="7"/>
      <c r="P32" s="7"/>
      <c r="Q32" s="10"/>
      <c r="R32" s="5"/>
    </row>
    <row r="33" spans="1:18" ht="18.75" hidden="1">
      <c r="A33" s="21"/>
      <c r="B33" s="44" t="s">
        <v>88</v>
      </c>
      <c r="C33" s="30"/>
      <c r="D33" s="30"/>
      <c r="E33" s="30"/>
      <c r="F33" s="60" t="s">
        <v>94</v>
      </c>
      <c r="G33" s="30"/>
      <c r="H33" s="23"/>
      <c r="I33" s="6"/>
      <c r="J33" s="8"/>
      <c r="N33" s="7"/>
      <c r="O33" s="7"/>
      <c r="P33" s="7"/>
      <c r="Q33" s="10"/>
      <c r="R33" s="5"/>
    </row>
    <row r="34" spans="1:18" ht="18.75" hidden="1">
      <c r="A34" s="21"/>
      <c r="B34" s="44" t="s">
        <v>88</v>
      </c>
      <c r="C34" s="30"/>
      <c r="D34" s="30"/>
      <c r="E34" s="30"/>
      <c r="F34" s="60" t="s">
        <v>95</v>
      </c>
      <c r="G34" s="30"/>
      <c r="H34" s="23"/>
      <c r="I34" s="6"/>
      <c r="J34" s="8"/>
      <c r="N34" s="7"/>
      <c r="O34" s="7"/>
      <c r="P34" s="7"/>
      <c r="Q34" s="10"/>
      <c r="R34" s="5"/>
    </row>
    <row r="35" spans="1:18" ht="18.75" hidden="1">
      <c r="A35" s="21"/>
      <c r="B35" s="44" t="s">
        <v>88</v>
      </c>
      <c r="C35" s="30"/>
      <c r="D35" s="30"/>
      <c r="E35" s="30"/>
      <c r="F35" s="60" t="s">
        <v>96</v>
      </c>
      <c r="G35" s="30"/>
      <c r="H35" s="23"/>
      <c r="I35" s="6"/>
      <c r="J35" s="8"/>
      <c r="N35" s="7"/>
      <c r="O35" s="7"/>
      <c r="P35" s="7"/>
      <c r="Q35" s="10"/>
      <c r="R35" s="5"/>
    </row>
    <row r="36" spans="1:18" ht="18.75" hidden="1">
      <c r="A36" s="21"/>
      <c r="B36" s="44" t="s">
        <v>88</v>
      </c>
      <c r="C36" s="30"/>
      <c r="D36" s="30"/>
      <c r="E36" s="30"/>
      <c r="F36" s="60" t="s">
        <v>97</v>
      </c>
      <c r="G36" s="30"/>
      <c r="H36" s="23"/>
      <c r="I36" s="6"/>
      <c r="J36" s="8"/>
      <c r="N36" s="7"/>
      <c r="O36" s="7"/>
      <c r="P36" s="7"/>
      <c r="Q36" s="10"/>
      <c r="R36" s="5"/>
    </row>
    <row r="37" spans="1:18" ht="18.75" hidden="1">
      <c r="A37" s="21"/>
      <c r="B37" s="44" t="s">
        <v>88</v>
      </c>
      <c r="C37" s="30"/>
      <c r="D37" s="30"/>
      <c r="E37" s="30"/>
      <c r="F37" s="60" t="s">
        <v>98</v>
      </c>
      <c r="G37" s="30"/>
      <c r="H37" s="23"/>
      <c r="I37" s="6"/>
      <c r="J37" s="8"/>
      <c r="N37" s="7"/>
      <c r="O37" s="7"/>
      <c r="P37" s="7"/>
      <c r="Q37" s="10"/>
      <c r="R37" s="5"/>
    </row>
    <row r="38" spans="1:18" ht="18.75" hidden="1">
      <c r="A38" s="21"/>
      <c r="B38" s="44" t="s">
        <v>88</v>
      </c>
      <c r="C38" s="30"/>
      <c r="D38" s="30"/>
      <c r="E38" s="30"/>
      <c r="F38" s="60" t="s">
        <v>99</v>
      </c>
      <c r="G38" s="30"/>
      <c r="H38" s="23"/>
      <c r="I38" s="6"/>
      <c r="J38" s="8"/>
      <c r="N38" s="7"/>
      <c r="O38" s="7"/>
      <c r="P38" s="7"/>
      <c r="Q38" s="10"/>
      <c r="R38" s="5"/>
    </row>
    <row r="39" spans="1:18" ht="18.75" hidden="1">
      <c r="A39" s="21"/>
      <c r="B39" s="44" t="s">
        <v>88</v>
      </c>
      <c r="C39" s="30"/>
      <c r="D39" s="30"/>
      <c r="E39" s="30"/>
      <c r="F39" s="60" t="s">
        <v>100</v>
      </c>
      <c r="G39" s="30"/>
      <c r="H39" s="23"/>
      <c r="I39" s="6"/>
      <c r="J39" s="8"/>
      <c r="N39" s="7"/>
      <c r="O39" s="7"/>
      <c r="P39" s="7"/>
      <c r="Q39" s="10"/>
      <c r="R39" s="5"/>
    </row>
    <row r="40" spans="1:18" ht="18.75" hidden="1">
      <c r="A40" s="21"/>
      <c r="B40" s="44" t="s">
        <v>88</v>
      </c>
      <c r="C40" s="30"/>
      <c r="D40" s="30"/>
      <c r="E40" s="30"/>
      <c r="F40" s="60" t="s">
        <v>81</v>
      </c>
      <c r="G40" s="30"/>
      <c r="H40" s="23"/>
      <c r="I40" s="6"/>
      <c r="J40" s="8"/>
      <c r="N40" s="7"/>
      <c r="O40" s="7"/>
      <c r="P40" s="7"/>
      <c r="Q40" s="10"/>
      <c r="R40" s="5"/>
    </row>
    <row r="41" spans="1:18" ht="18.75" hidden="1">
      <c r="A41" s="21"/>
      <c r="B41" s="44" t="s">
        <v>88</v>
      </c>
      <c r="C41" s="30"/>
      <c r="D41" s="30"/>
      <c r="E41" s="30"/>
      <c r="F41" s="60" t="s">
        <v>90</v>
      </c>
      <c r="G41" s="30"/>
      <c r="H41" s="23"/>
      <c r="I41" s="6"/>
      <c r="J41" s="8"/>
      <c r="N41" s="7"/>
      <c r="O41" s="7"/>
      <c r="P41" s="7"/>
      <c r="Q41" s="10"/>
      <c r="R41" s="5"/>
    </row>
    <row r="42" spans="1:18" ht="18.75" hidden="1">
      <c r="A42" s="21"/>
      <c r="B42" s="44" t="s">
        <v>88</v>
      </c>
      <c r="C42" s="30"/>
      <c r="D42" s="30"/>
      <c r="E42" s="30"/>
      <c r="F42" s="60" t="s">
        <v>91</v>
      </c>
      <c r="G42" s="30"/>
      <c r="H42" s="23"/>
      <c r="I42" s="6"/>
      <c r="J42" s="8"/>
      <c r="N42" s="7"/>
      <c r="O42" s="7"/>
      <c r="P42" s="7"/>
      <c r="Q42" s="10"/>
      <c r="R42" s="5"/>
    </row>
    <row r="43" spans="1:18" ht="18.75" hidden="1">
      <c r="A43" s="21"/>
      <c r="B43" s="44" t="s">
        <v>88</v>
      </c>
      <c r="C43" s="30"/>
      <c r="D43" s="30"/>
      <c r="E43" s="30"/>
      <c r="F43" s="60" t="s">
        <v>92</v>
      </c>
      <c r="G43" s="30"/>
      <c r="H43" s="23"/>
      <c r="I43" s="6"/>
      <c r="J43" s="8"/>
      <c r="N43" s="7"/>
      <c r="O43" s="7"/>
      <c r="P43" s="7"/>
      <c r="Q43" s="10"/>
      <c r="R43" s="5"/>
    </row>
    <row r="44" spans="1:18" ht="18.75" hidden="1">
      <c r="A44" s="21"/>
      <c r="B44" s="44" t="s">
        <v>88</v>
      </c>
      <c r="C44" s="30"/>
      <c r="D44" s="30"/>
      <c r="E44" s="30"/>
      <c r="F44" s="60" t="s">
        <v>93</v>
      </c>
      <c r="G44" s="30"/>
      <c r="H44" s="23"/>
      <c r="I44" s="6"/>
      <c r="J44" s="8"/>
      <c r="N44" s="7"/>
      <c r="O44" s="7"/>
      <c r="P44" s="7"/>
      <c r="Q44" s="10"/>
      <c r="R44" s="5"/>
    </row>
    <row r="45" spans="1:18" ht="18.75" hidden="1">
      <c r="A45" s="21"/>
      <c r="B45" s="44" t="s">
        <v>88</v>
      </c>
      <c r="C45" s="30"/>
      <c r="D45" s="30"/>
      <c r="E45" s="30"/>
      <c r="F45" s="60" t="s">
        <v>94</v>
      </c>
      <c r="G45" s="30"/>
      <c r="H45" s="23"/>
      <c r="I45" s="6"/>
      <c r="J45" s="8"/>
      <c r="N45" s="7"/>
      <c r="O45" s="7"/>
      <c r="P45" s="7"/>
      <c r="Q45" s="10"/>
      <c r="R45" s="5"/>
    </row>
    <row r="46" spans="1:18" ht="18.75" hidden="1">
      <c r="A46" s="21"/>
      <c r="B46" s="44" t="s">
        <v>88</v>
      </c>
      <c r="C46" s="30"/>
      <c r="D46" s="30"/>
      <c r="E46" s="30"/>
      <c r="F46" s="60" t="s">
        <v>95</v>
      </c>
      <c r="G46" s="30"/>
      <c r="H46" s="23"/>
      <c r="I46" s="6"/>
      <c r="J46" s="8"/>
      <c r="N46" s="7"/>
      <c r="O46" s="7"/>
      <c r="P46" s="7"/>
      <c r="Q46" s="10"/>
      <c r="R46" s="5"/>
    </row>
    <row r="47" spans="1:18" ht="18.75" customHeight="1" hidden="1">
      <c r="A47" s="21"/>
      <c r="B47" s="44" t="s">
        <v>88</v>
      </c>
      <c r="C47" s="30"/>
      <c r="D47" s="30"/>
      <c r="E47" s="30"/>
      <c r="F47" s="60" t="s">
        <v>96</v>
      </c>
      <c r="G47" s="30"/>
      <c r="H47" s="23"/>
      <c r="I47" s="6"/>
      <c r="J47" s="8"/>
      <c r="N47" s="7"/>
      <c r="O47" s="7"/>
      <c r="P47" s="7"/>
      <c r="Q47" s="10"/>
      <c r="R47" s="5"/>
    </row>
    <row r="48" spans="1:18" ht="18.75" customHeight="1">
      <c r="A48" s="21"/>
      <c r="B48" s="44" t="s">
        <v>89</v>
      </c>
      <c r="C48" s="30"/>
      <c r="D48" s="30"/>
      <c r="E48" s="30"/>
      <c r="F48" s="60" t="s">
        <v>95</v>
      </c>
      <c r="G48" s="30"/>
      <c r="H48" s="23"/>
      <c r="I48" s="6"/>
      <c r="J48" s="8"/>
      <c r="N48" s="7"/>
      <c r="O48" s="7"/>
      <c r="P48" s="7"/>
      <c r="Q48" s="10"/>
      <c r="R48" s="5"/>
    </row>
    <row r="49" spans="1:18" ht="18.75" customHeight="1">
      <c r="A49" s="21"/>
      <c r="B49" s="35" t="s">
        <v>101</v>
      </c>
      <c r="C49" s="30"/>
      <c r="D49" s="30"/>
      <c r="E49" s="30"/>
      <c r="F49" s="60">
        <v>25.06</v>
      </c>
      <c r="G49" s="30"/>
      <c r="H49" s="23"/>
      <c r="I49" s="6"/>
      <c r="J49" s="8"/>
      <c r="N49" s="7"/>
      <c r="O49" s="7"/>
      <c r="P49" s="7"/>
      <c r="Q49" s="10"/>
      <c r="R49" s="5"/>
    </row>
    <row r="50" spans="1:18" ht="18.75" customHeight="1">
      <c r="A50" s="21"/>
      <c r="B50" s="35" t="s">
        <v>102</v>
      </c>
      <c r="C50" s="30"/>
      <c r="D50" s="30"/>
      <c r="E50" s="30"/>
      <c r="F50" s="60">
        <v>2111.79</v>
      </c>
      <c r="G50" s="30"/>
      <c r="H50" s="23"/>
      <c r="I50" s="6"/>
      <c r="J50" s="8"/>
      <c r="N50" s="7"/>
      <c r="O50" s="7"/>
      <c r="P50" s="7"/>
      <c r="Q50" s="10"/>
      <c r="R50" s="5"/>
    </row>
    <row r="51" spans="1:18" ht="18.75" customHeight="1">
      <c r="A51" s="21"/>
      <c r="B51" s="35" t="s">
        <v>103</v>
      </c>
      <c r="C51" s="30"/>
      <c r="D51" s="30"/>
      <c r="E51" s="30"/>
      <c r="F51" s="60">
        <v>178.96</v>
      </c>
      <c r="G51" s="30"/>
      <c r="H51" s="23"/>
      <c r="I51" s="6"/>
      <c r="J51" s="8"/>
      <c r="N51" s="7"/>
      <c r="O51" s="7"/>
      <c r="P51" s="7"/>
      <c r="Q51" s="10"/>
      <c r="R51" s="5"/>
    </row>
    <row r="52" spans="1:18" ht="18.75" customHeight="1">
      <c r="A52" s="21"/>
      <c r="B52" s="44" t="s">
        <v>105</v>
      </c>
      <c r="C52" s="30"/>
      <c r="D52" s="30"/>
      <c r="E52" s="30"/>
      <c r="F52" s="60" t="s">
        <v>97</v>
      </c>
      <c r="G52" s="30"/>
      <c r="H52" s="23"/>
      <c r="I52" s="6"/>
      <c r="J52" s="8"/>
      <c r="N52" s="7"/>
      <c r="O52" s="7"/>
      <c r="P52" s="7"/>
      <c r="Q52" s="10"/>
      <c r="R52" s="5"/>
    </row>
    <row r="53" spans="1:18" ht="18.75" customHeight="1">
      <c r="A53" s="21"/>
      <c r="B53" s="35" t="s">
        <v>106</v>
      </c>
      <c r="C53" s="30"/>
      <c r="D53" s="30"/>
      <c r="E53" s="30"/>
      <c r="F53" s="60">
        <v>277</v>
      </c>
      <c r="G53" s="30"/>
      <c r="H53" s="23"/>
      <c r="I53" s="6"/>
      <c r="J53" s="8"/>
      <c r="N53" s="7"/>
      <c r="O53" s="7"/>
      <c r="P53" s="7"/>
      <c r="Q53" s="10"/>
      <c r="R53" s="5"/>
    </row>
    <row r="54" spans="1:18" ht="18.75" customHeight="1">
      <c r="A54" s="21"/>
      <c r="B54" s="44" t="s">
        <v>107</v>
      </c>
      <c r="C54" s="30"/>
      <c r="D54" s="30"/>
      <c r="E54" s="30"/>
      <c r="F54" s="60" t="s">
        <v>98</v>
      </c>
      <c r="G54" s="30"/>
      <c r="H54" s="23"/>
      <c r="I54" s="6"/>
      <c r="J54" s="8"/>
      <c r="N54" s="7"/>
      <c r="O54" s="7"/>
      <c r="P54" s="7"/>
      <c r="Q54" s="10"/>
      <c r="R54" s="5"/>
    </row>
    <row r="55" spans="1:18" ht="18.75" customHeight="1">
      <c r="A55" s="21"/>
      <c r="B55" s="35" t="s">
        <v>108</v>
      </c>
      <c r="C55" s="30"/>
      <c r="D55" s="30"/>
      <c r="E55" s="30"/>
      <c r="F55" s="60">
        <v>98.58</v>
      </c>
      <c r="G55" s="30"/>
      <c r="H55" s="23"/>
      <c r="I55" s="6"/>
      <c r="J55" s="8"/>
      <c r="N55" s="7"/>
      <c r="O55" s="7"/>
      <c r="P55" s="7"/>
      <c r="Q55" s="10"/>
      <c r="R55" s="5"/>
    </row>
    <row r="56" spans="1:18" ht="18.75" customHeight="1">
      <c r="A56" s="21"/>
      <c r="B56" s="35" t="s">
        <v>109</v>
      </c>
      <c r="C56" s="30"/>
      <c r="D56" s="30"/>
      <c r="E56" s="30"/>
      <c r="F56" s="60">
        <v>57088</v>
      </c>
      <c r="G56" s="30"/>
      <c r="H56" s="23"/>
      <c r="I56" s="6"/>
      <c r="J56" s="8"/>
      <c r="N56" s="7"/>
      <c r="O56" s="7"/>
      <c r="P56" s="7"/>
      <c r="Q56" s="10"/>
      <c r="R56" s="5"/>
    </row>
    <row r="57" spans="1:18" ht="18.75" customHeight="1">
      <c r="A57" s="21"/>
      <c r="B57" s="35" t="s">
        <v>21</v>
      </c>
      <c r="C57" s="30"/>
      <c r="D57" s="30"/>
      <c r="E57" s="30"/>
      <c r="F57" s="60">
        <v>825</v>
      </c>
      <c r="G57" s="30"/>
      <c r="H57" s="23"/>
      <c r="I57" s="6"/>
      <c r="J57" s="8"/>
      <c r="N57" s="7"/>
      <c r="O57" s="7"/>
      <c r="P57" s="7"/>
      <c r="Q57" s="10"/>
      <c r="R57" s="5"/>
    </row>
    <row r="58" spans="1:18" ht="18.75" customHeight="1">
      <c r="A58" s="21"/>
      <c r="B58" s="44" t="s">
        <v>110</v>
      </c>
      <c r="C58" s="30"/>
      <c r="D58" s="30"/>
      <c r="E58" s="30"/>
      <c r="F58" s="60" t="s">
        <v>99</v>
      </c>
      <c r="G58" s="30"/>
      <c r="H58" s="23"/>
      <c r="I58" s="6"/>
      <c r="J58" s="8"/>
      <c r="N58" s="7"/>
      <c r="O58" s="7"/>
      <c r="P58" s="7"/>
      <c r="Q58" s="10"/>
      <c r="R58" s="5"/>
    </row>
    <row r="59" spans="1:18" ht="18.75" customHeight="1">
      <c r="A59" s="21"/>
      <c r="B59" s="35" t="s">
        <v>111</v>
      </c>
      <c r="C59" s="30"/>
      <c r="D59" s="30"/>
      <c r="E59" s="30"/>
      <c r="F59" s="60">
        <v>1125.92</v>
      </c>
      <c r="G59" s="30"/>
      <c r="H59" s="23"/>
      <c r="I59" s="6"/>
      <c r="J59" s="8"/>
      <c r="N59" s="7"/>
      <c r="O59" s="7"/>
      <c r="P59" s="7"/>
      <c r="Q59" s="10"/>
      <c r="R59" s="5"/>
    </row>
    <row r="60" spans="1:18" ht="18.75" customHeight="1">
      <c r="A60" s="21"/>
      <c r="B60" s="44" t="s">
        <v>112</v>
      </c>
      <c r="C60" s="30"/>
      <c r="D60" s="30"/>
      <c r="E60" s="30"/>
      <c r="F60" s="60" t="s">
        <v>100</v>
      </c>
      <c r="G60" s="30"/>
      <c r="H60" s="23"/>
      <c r="I60" s="6"/>
      <c r="J60" s="8"/>
      <c r="N60" s="7"/>
      <c r="O60" s="7"/>
      <c r="P60" s="7"/>
      <c r="Q60" s="10"/>
      <c r="R60" s="5"/>
    </row>
    <row r="61" spans="1:18" ht="18.75" customHeight="1">
      <c r="A61" s="21"/>
      <c r="B61" s="35" t="s">
        <v>113</v>
      </c>
      <c r="C61" s="30"/>
      <c r="D61" s="30"/>
      <c r="E61" s="30"/>
      <c r="F61" s="60">
        <v>726.84</v>
      </c>
      <c r="G61" s="30"/>
      <c r="H61" s="23"/>
      <c r="I61" s="6"/>
      <c r="J61" s="8"/>
      <c r="N61" s="7"/>
      <c r="O61" s="7"/>
      <c r="P61" s="7"/>
      <c r="Q61" s="10"/>
      <c r="R61" s="5"/>
    </row>
    <row r="62" spans="1:24" ht="18.75">
      <c r="A62" s="18"/>
      <c r="B62" s="20" t="s">
        <v>11</v>
      </c>
      <c r="C62" s="19">
        <f>SUM(C13:C28)</f>
        <v>8.75</v>
      </c>
      <c r="D62" s="22">
        <f>I62</f>
        <v>9.8031370038</v>
      </c>
      <c r="E62" s="22">
        <f>SUM(E13:E33)</f>
        <v>63283.19399999999</v>
      </c>
      <c r="F62" s="22">
        <f>F13+F14+F15+F16+F17+F18</f>
        <v>100936.63199999998</v>
      </c>
      <c r="G62" s="22">
        <f>X62</f>
        <v>63283.194</v>
      </c>
      <c r="H62" s="23">
        <f>1.04993597951*C62</f>
        <v>9.186939820712501</v>
      </c>
      <c r="I62" s="6">
        <f>1.12035851472*C62</f>
        <v>9.8031370038</v>
      </c>
      <c r="J62" s="8">
        <f>J18</f>
        <v>588.9</v>
      </c>
      <c r="N62" s="7"/>
      <c r="Q62" s="10"/>
      <c r="R62" s="5">
        <f>SUM(R13:R28)</f>
        <v>8.75</v>
      </c>
      <c r="S62" s="5">
        <f>SUM(S13:S28)</f>
        <v>9.16</v>
      </c>
      <c r="T62" s="5"/>
      <c r="U62" s="5"/>
      <c r="V62" s="5">
        <f>SUM(V13:V28)</f>
        <v>30917.25</v>
      </c>
      <c r="W62" s="5">
        <f>SUM(W13:W28)</f>
        <v>32365.944</v>
      </c>
      <c r="X62" s="5">
        <f>SUM(X13:X28)</f>
        <v>63283.194</v>
      </c>
    </row>
    <row r="63" spans="1:38" ht="19.5" customHeight="1">
      <c r="A63" s="18">
        <v>5</v>
      </c>
      <c r="B63" s="25" t="s">
        <v>22</v>
      </c>
      <c r="C63" s="57">
        <v>1.47</v>
      </c>
      <c r="D63" s="57">
        <v>1.58</v>
      </c>
      <c r="E63" s="60">
        <f>AG63*6*AH63</f>
        <v>10776.869999999999</v>
      </c>
      <c r="F63" s="60">
        <f>E63</f>
        <v>10776.869999999999</v>
      </c>
      <c r="G63" s="60">
        <f>AI63*6*AG63</f>
        <v>12119.562</v>
      </c>
      <c r="H63" s="56" t="e">
        <f>#REF!</f>
        <v>#REF!</v>
      </c>
      <c r="I63" s="5">
        <f>C63+D63</f>
        <v>3.05</v>
      </c>
      <c r="J63" s="46">
        <v>3.43</v>
      </c>
      <c r="K63">
        <v>10</v>
      </c>
      <c r="L63">
        <v>2</v>
      </c>
      <c r="N63" s="7">
        <f>C63*J63*K63</f>
        <v>50.42100000000001</v>
      </c>
      <c r="O63" s="7" t="e">
        <f>#REF!*J63*L63</f>
        <v>#REF!</v>
      </c>
      <c r="P63" s="7" t="e">
        <f>SUM(N63:O63)</f>
        <v>#REF!</v>
      </c>
      <c r="Q63" s="9"/>
      <c r="R63" s="5">
        <v>1.47</v>
      </c>
      <c r="S63">
        <v>1.58</v>
      </c>
      <c r="T63">
        <v>6</v>
      </c>
      <c r="U63">
        <v>6</v>
      </c>
      <c r="V63">
        <f>R63*J63*T63</f>
        <v>30.2526</v>
      </c>
      <c r="W63">
        <f>S63*U63*J63</f>
        <v>32.516400000000004</v>
      </c>
      <c r="X63">
        <f>SUM(V63:W63)</f>
        <v>62.769000000000005</v>
      </c>
      <c r="AC63" t="e">
        <f>#REF!</f>
        <v>#REF!</v>
      </c>
      <c r="AD63" s="56" t="e">
        <f>#REF!</f>
        <v>#REF!</v>
      </c>
      <c r="AE63" s="56">
        <v>3.05</v>
      </c>
      <c r="AF63" t="e">
        <f>#REF!</f>
        <v>#REF!</v>
      </c>
      <c r="AG63" s="5">
        <f>AG13</f>
        <v>588.9</v>
      </c>
      <c r="AH63">
        <v>3.05</v>
      </c>
      <c r="AI63">
        <v>3.43</v>
      </c>
      <c r="AJ63" t="e">
        <f>#REF!</f>
        <v>#REF!</v>
      </c>
      <c r="AK63">
        <v>3.05</v>
      </c>
      <c r="AL63">
        <v>3.43</v>
      </c>
    </row>
    <row r="64" spans="1:17" ht="18.75">
      <c r="A64" s="16"/>
      <c r="B64" s="26"/>
      <c r="C64" s="16"/>
      <c r="D64" s="16"/>
      <c r="E64" s="16"/>
      <c r="F64" s="16"/>
      <c r="G64" s="16"/>
      <c r="H64" s="16"/>
      <c r="Q64" s="10"/>
    </row>
    <row r="65" spans="1:17" ht="18.75">
      <c r="A65" s="90" t="s">
        <v>75</v>
      </c>
      <c r="B65" s="90"/>
      <c r="C65" s="110">
        <v>63893.97</v>
      </c>
      <c r="D65" s="110"/>
      <c r="E65" s="12" t="s">
        <v>13</v>
      </c>
      <c r="F65" s="16"/>
      <c r="G65" s="16"/>
      <c r="H65" s="16"/>
      <c r="Q65" s="10"/>
    </row>
    <row r="66" spans="1:17" ht="18.75">
      <c r="A66" s="90" t="s">
        <v>76</v>
      </c>
      <c r="B66" s="90"/>
      <c r="C66" s="110">
        <v>55304.55</v>
      </c>
      <c r="D66" s="110"/>
      <c r="E66" s="12" t="s">
        <v>13</v>
      </c>
      <c r="F66" s="16"/>
      <c r="G66" s="16"/>
      <c r="H66" s="16"/>
      <c r="Q66" s="10"/>
    </row>
    <row r="67" spans="1:8" ht="18.75">
      <c r="A67" s="105" t="s">
        <v>12</v>
      </c>
      <c r="B67" s="105"/>
      <c r="C67" s="105"/>
      <c r="D67" s="105"/>
      <c r="E67" s="105"/>
      <c r="F67" s="105"/>
      <c r="G67" s="105"/>
      <c r="H67" s="16"/>
    </row>
    <row r="68" spans="1:8" ht="18.75" customHeight="1" hidden="1">
      <c r="A68" s="106" t="s">
        <v>29</v>
      </c>
      <c r="B68" s="106"/>
      <c r="C68" s="11" t="e">
        <f>C65-#REF!</f>
        <v>#REF!</v>
      </c>
      <c r="D68" s="16" t="s">
        <v>13</v>
      </c>
      <c r="E68" s="16"/>
      <c r="F68" s="16"/>
      <c r="G68" s="16"/>
      <c r="H68" s="16"/>
    </row>
    <row r="69" spans="1:8" ht="18.75" customHeight="1" hidden="1">
      <c r="A69" s="106" t="s">
        <v>31</v>
      </c>
      <c r="B69" s="106"/>
      <c r="C69" s="51">
        <f>E62-F62</f>
        <v>-37653.437999999995</v>
      </c>
      <c r="D69" s="52" t="str">
        <f>D68</f>
        <v>рублей</v>
      </c>
      <c r="H69" s="3"/>
    </row>
    <row r="70" spans="1:8" ht="18.75">
      <c r="A70" s="4"/>
      <c r="B70" s="3"/>
      <c r="C70" s="3"/>
      <c r="D70" s="3"/>
      <c r="E70" s="3"/>
      <c r="F70" s="3"/>
      <c r="G70" s="3"/>
      <c r="H70" s="3"/>
    </row>
    <row r="71" spans="2:8" ht="12.75">
      <c r="B71" s="1"/>
      <c r="C71" s="1"/>
      <c r="D71" s="1"/>
      <c r="E71" s="1"/>
      <c r="F71" s="1"/>
      <c r="G71" s="1"/>
      <c r="H71" s="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69:B69"/>
    <mergeCell ref="J9:Q12"/>
    <mergeCell ref="A68:B68"/>
    <mergeCell ref="C66:D66"/>
    <mergeCell ref="R9:X12"/>
    <mergeCell ref="A67:G67"/>
    <mergeCell ref="C9:D10"/>
    <mergeCell ref="C65:D65"/>
    <mergeCell ref="A65:B65"/>
    <mergeCell ref="A66:B6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8" r:id="rId1"/>
  <rowBreaks count="1" manualBreakCount="1">
    <brk id="67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60" zoomScalePageLayoutView="0" workbookViewId="0" topLeftCell="A1">
      <selection activeCell="A7" sqref="A7:N7"/>
    </sheetView>
  </sheetViews>
  <sheetFormatPr defaultColWidth="9.00390625" defaultRowHeight="12.75"/>
  <sheetData>
    <row r="1" spans="1:14" ht="26.25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3" ht="26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6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6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ht="26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3" ht="26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4" ht="84.75" customHeight="1">
      <c r="A7" s="119" t="s">
        <v>557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3" ht="26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26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26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26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26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26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26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</sheetData>
  <sheetProtection/>
  <mergeCells count="3">
    <mergeCell ref="A1:N1"/>
    <mergeCell ref="A5:N5"/>
    <mergeCell ref="A7:N7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P48"/>
  <sheetViews>
    <sheetView view="pageBreakPreview" zoomScale="80" zoomScaleSheetLayoutView="80" zoomScalePageLayoutView="0" workbookViewId="0" topLeftCell="A13">
      <selection activeCell="AN13" sqref="AN1:AT16384"/>
    </sheetView>
  </sheetViews>
  <sheetFormatPr defaultColWidth="9.00390625" defaultRowHeight="12.75"/>
  <cols>
    <col min="1" max="1" width="8.125" style="0" bestFit="1" customWidth="1"/>
    <col min="2" max="2" width="59.00390625" style="0" customWidth="1"/>
    <col min="3" max="3" width="12.375" style="0" customWidth="1"/>
    <col min="4" max="4" width="11.25390625" style="0" customWidth="1"/>
    <col min="5" max="5" width="17.125" style="0" customWidth="1"/>
    <col min="6" max="6" width="15.75390625" style="0" customWidth="1"/>
    <col min="7" max="7" width="16.75390625" style="0" customWidth="1"/>
    <col min="8" max="8" width="6.25390625" style="0" hidden="1" customWidth="1"/>
    <col min="9" max="9" width="4.875" style="0" hidden="1" customWidth="1"/>
    <col min="10" max="10" width="6.75390625" style="0" hidden="1" customWidth="1"/>
    <col min="11" max="11" width="3.25390625" style="0" hidden="1" customWidth="1"/>
    <col min="12" max="13" width="2.125" style="0" hidden="1" customWidth="1"/>
    <col min="14" max="16" width="7.125" style="0" hidden="1" customWidth="1"/>
    <col min="17" max="17" width="8.25390625" style="0" hidden="1" customWidth="1"/>
    <col min="18" max="18" width="7.75390625" style="0" hidden="1" customWidth="1"/>
    <col min="19" max="19" width="5.875" style="0" hidden="1" customWidth="1"/>
    <col min="20" max="21" width="2.125" style="0" hidden="1" customWidth="1"/>
    <col min="22" max="22" width="10.00390625" style="0" hidden="1" customWidth="1"/>
    <col min="23" max="46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32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848.9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42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AN13*6*AO13</f>
        <v>10899.876</v>
      </c>
      <c r="F13" s="22">
        <f>E13</f>
        <v>10899.876</v>
      </c>
      <c r="G13" s="22">
        <f aca="true" t="shared" si="1" ref="G13:G18">AN13*12*AP13</f>
        <v>11511.083999999999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848.9</v>
      </c>
      <c r="K13">
        <v>6</v>
      </c>
      <c r="L13">
        <v>2</v>
      </c>
      <c r="M13">
        <v>4</v>
      </c>
      <c r="N13" s="7">
        <f aca="true" t="shared" si="4" ref="N13:N18">C13*J13*K13</f>
        <v>5348.07</v>
      </c>
      <c r="O13" s="7" t="e">
        <f>J13*#REF!*L13</f>
        <v>#REF!</v>
      </c>
      <c r="P13" s="7">
        <f aca="true" t="shared" si="5" ref="P13:P18">D13*J13*M13</f>
        <v>3701.204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25">J13*R13*U13</f>
        <v>5348.07</v>
      </c>
      <c r="W13">
        <f aca="true" t="shared" si="8" ref="W13:W25">U13*S13*J13</f>
        <v>5551.8060000000005</v>
      </c>
      <c r="X13">
        <f aca="true" t="shared" si="9" ref="X13:X25">SUM(V13:W13)</f>
        <v>10899.876</v>
      </c>
      <c r="AN13" s="56">
        <f>C7</f>
        <v>848.9</v>
      </c>
      <c r="AO13" s="5">
        <f aca="true" t="shared" si="10" ref="AO13:AO18">C13+D13</f>
        <v>2.14</v>
      </c>
      <c r="AP13" s="46">
        <v>1.13</v>
      </c>
    </row>
    <row r="14" spans="1:42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13854.047999999997</v>
      </c>
      <c r="F14" s="22">
        <f>E14</f>
        <v>13854.047999999997</v>
      </c>
      <c r="G14" s="22">
        <f t="shared" si="1"/>
        <v>14770.859999999999</v>
      </c>
      <c r="H14" s="23">
        <f t="shared" si="2"/>
        <v>1.3964148527483002</v>
      </c>
      <c r="I14" s="6">
        <f t="shared" si="3"/>
        <v>1.4900768245776</v>
      </c>
      <c r="J14" s="8">
        <f>J13</f>
        <v>848.9</v>
      </c>
      <c r="K14">
        <v>6</v>
      </c>
      <c r="L14">
        <v>2</v>
      </c>
      <c r="M14">
        <v>4</v>
      </c>
      <c r="N14" s="7">
        <f t="shared" si="4"/>
        <v>6774.222</v>
      </c>
      <c r="O14" s="7" t="e">
        <f>J14*#REF!*L14</f>
        <v>#REF!</v>
      </c>
      <c r="P14" s="7">
        <f t="shared" si="5"/>
        <v>4719.883999999999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6774.222</v>
      </c>
      <c r="W14">
        <f t="shared" si="8"/>
        <v>7079.826</v>
      </c>
      <c r="X14">
        <f t="shared" si="9"/>
        <v>13854.047999999999</v>
      </c>
      <c r="AN14">
        <f>AN13</f>
        <v>848.9</v>
      </c>
      <c r="AO14" s="5">
        <f t="shared" si="10"/>
        <v>2.7199999999999998</v>
      </c>
      <c r="AP14" s="46">
        <v>1.45</v>
      </c>
    </row>
    <row r="15" spans="1:42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1426.152</v>
      </c>
      <c r="F15" s="22">
        <f>E15</f>
        <v>1426.152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848.9</v>
      </c>
      <c r="K15">
        <v>6</v>
      </c>
      <c r="L15">
        <v>2</v>
      </c>
      <c r="M15">
        <v>4</v>
      </c>
      <c r="N15" s="7">
        <f t="shared" si="4"/>
        <v>662.142</v>
      </c>
      <c r="O15" s="7" t="e">
        <f>J15*#REF!*L15</f>
        <v>#REF!</v>
      </c>
      <c r="P15" s="7">
        <f t="shared" si="5"/>
        <v>509.34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662.142</v>
      </c>
      <c r="W15">
        <f t="shared" si="8"/>
        <v>0</v>
      </c>
      <c r="X15">
        <f t="shared" si="9"/>
        <v>662.142</v>
      </c>
      <c r="AN15">
        <f>AN14</f>
        <v>848.9</v>
      </c>
      <c r="AO15" s="5">
        <f t="shared" si="10"/>
        <v>0.28</v>
      </c>
      <c r="AP15" s="46">
        <v>0</v>
      </c>
    </row>
    <row r="16" spans="1:42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8200.373999999998</v>
      </c>
      <c r="F16" s="22">
        <f>E16</f>
        <v>8200.373999999998</v>
      </c>
      <c r="G16" s="22">
        <f t="shared" si="1"/>
        <v>8353.176</v>
      </c>
      <c r="H16" s="23">
        <f t="shared" si="2"/>
        <v>0.8294494238129001</v>
      </c>
      <c r="I16" s="6">
        <f t="shared" si="3"/>
        <v>0.8850832266288</v>
      </c>
      <c r="J16" s="8">
        <f>J15</f>
        <v>848.9</v>
      </c>
      <c r="K16">
        <v>6</v>
      </c>
      <c r="L16">
        <v>2</v>
      </c>
      <c r="M16">
        <v>4</v>
      </c>
      <c r="N16" s="7">
        <f t="shared" si="4"/>
        <v>4023.786</v>
      </c>
      <c r="O16" s="7" t="e">
        <f>J16*#REF!*L16</f>
        <v>#REF!</v>
      </c>
      <c r="P16" s="7">
        <f t="shared" si="5"/>
        <v>2784.392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4023.786</v>
      </c>
      <c r="W16">
        <f t="shared" si="8"/>
        <v>4176.588</v>
      </c>
      <c r="X16">
        <f t="shared" si="9"/>
        <v>8200.374</v>
      </c>
      <c r="AN16">
        <f>AN15</f>
        <v>848.9</v>
      </c>
      <c r="AO16" s="5">
        <f t="shared" si="10"/>
        <v>1.6099999999999999</v>
      </c>
      <c r="AP16" s="46">
        <v>0.82</v>
      </c>
    </row>
    <row r="17" spans="1:42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12631.632</v>
      </c>
      <c r="F17" s="22">
        <f>E17</f>
        <v>12631.632</v>
      </c>
      <c r="G17" s="22">
        <f t="shared" si="1"/>
        <v>12631.632</v>
      </c>
      <c r="H17" s="23">
        <f t="shared" si="2"/>
        <v>1.3019206145924</v>
      </c>
      <c r="I17" s="6">
        <f t="shared" si="3"/>
        <v>1.3892445582528</v>
      </c>
      <c r="J17" s="8">
        <f>J16</f>
        <v>848.9</v>
      </c>
      <c r="K17">
        <v>6</v>
      </c>
      <c r="L17">
        <v>2</v>
      </c>
      <c r="M17">
        <v>4</v>
      </c>
      <c r="N17" s="7">
        <f t="shared" si="4"/>
        <v>6315.816</v>
      </c>
      <c r="O17" s="7" t="e">
        <f>J17*#REF!*L17</f>
        <v>#REF!</v>
      </c>
      <c r="P17" s="7">
        <f t="shared" si="5"/>
        <v>4210.544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6315.816</v>
      </c>
      <c r="W17">
        <f t="shared" si="8"/>
        <v>6315.816</v>
      </c>
      <c r="X17">
        <f t="shared" si="9"/>
        <v>12631.632</v>
      </c>
      <c r="AN17">
        <f>AN16</f>
        <v>848.9</v>
      </c>
      <c r="AO17" s="5">
        <f t="shared" si="10"/>
        <v>2.48</v>
      </c>
      <c r="AP17" s="46">
        <v>1.24</v>
      </c>
    </row>
    <row r="18" spans="1:42" ht="56.25">
      <c r="A18" s="21" t="s">
        <v>18</v>
      </c>
      <c r="B18" s="20" t="s">
        <v>19</v>
      </c>
      <c r="C18" s="22">
        <f>'1 мая 37'!C18</f>
        <v>4.21</v>
      </c>
      <c r="D18" s="22">
        <f>'1 мая 37'!D18</f>
        <v>4.470000000000001</v>
      </c>
      <c r="E18" s="22">
        <f t="shared" si="0"/>
        <v>44210.71199999999</v>
      </c>
      <c r="F18" s="60">
        <f>F20+F22+F23+F25+F27+F28+F30+F31+F32+F34+F35+F36+F38</f>
        <v>25686.01</v>
      </c>
      <c r="G18" s="22">
        <f t="shared" si="1"/>
        <v>48285.432</v>
      </c>
      <c r="H18" s="23">
        <f t="shared" si="2"/>
        <v>4.4202304737371</v>
      </c>
      <c r="I18" s="6">
        <f t="shared" si="3"/>
        <v>4.7167093469712</v>
      </c>
      <c r="J18" s="8">
        <f>J17</f>
        <v>848.9</v>
      </c>
      <c r="K18">
        <v>6</v>
      </c>
      <c r="L18">
        <v>2</v>
      </c>
      <c r="M18">
        <v>4</v>
      </c>
      <c r="N18" s="7">
        <f t="shared" si="4"/>
        <v>21443.214</v>
      </c>
      <c r="O18" s="7" t="e">
        <f>J18*#REF!*L18</f>
        <v>#REF!</v>
      </c>
      <c r="P18" s="7">
        <f t="shared" si="5"/>
        <v>15178.332000000002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21443.214</v>
      </c>
      <c r="W18">
        <f t="shared" si="8"/>
        <v>23531.507999999998</v>
      </c>
      <c r="X18">
        <f t="shared" si="9"/>
        <v>44974.721999999994</v>
      </c>
      <c r="AN18">
        <f>AN17</f>
        <v>848.9</v>
      </c>
      <c r="AO18" s="5">
        <f t="shared" si="10"/>
        <v>8.68</v>
      </c>
      <c r="AP18" s="46">
        <v>4.74</v>
      </c>
    </row>
    <row r="19" spans="1:19" ht="18.75">
      <c r="A19" s="21"/>
      <c r="B19" s="44" t="s">
        <v>86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226</v>
      </c>
      <c r="C20" s="22"/>
      <c r="D20" s="22"/>
      <c r="E20" s="22"/>
      <c r="F20" s="60">
        <v>707.73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5" t="s">
        <v>89</v>
      </c>
      <c r="C21" s="22"/>
      <c r="D21" s="22"/>
      <c r="E21" s="22"/>
      <c r="F21" s="60"/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535</v>
      </c>
      <c r="C22" s="22"/>
      <c r="D22" s="22"/>
      <c r="E22" s="22"/>
      <c r="F22" s="60">
        <v>687.45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24" ht="18.75">
      <c r="A23" s="19"/>
      <c r="B23" s="24" t="s">
        <v>282</v>
      </c>
      <c r="C23" s="22"/>
      <c r="D23" s="22"/>
      <c r="E23" s="22"/>
      <c r="F23" s="60">
        <v>142.1</v>
      </c>
      <c r="G23" s="30"/>
      <c r="H23" s="23"/>
      <c r="I23" s="6"/>
      <c r="J23" s="8"/>
      <c r="K23">
        <v>6</v>
      </c>
      <c r="L23">
        <v>2</v>
      </c>
      <c r="M23">
        <v>4</v>
      </c>
      <c r="N23" s="7">
        <f>C23*J23*K23</f>
        <v>0</v>
      </c>
      <c r="O23" s="7" t="e">
        <f>J23*#REF!*L23</f>
        <v>#REF!</v>
      </c>
      <c r="P23" s="7">
        <f>D23*J23*M23</f>
        <v>0</v>
      </c>
      <c r="Q23" s="10"/>
      <c r="R23" s="5"/>
      <c r="V23">
        <f t="shared" si="7"/>
        <v>0</v>
      </c>
      <c r="W23">
        <f t="shared" si="8"/>
        <v>0</v>
      </c>
      <c r="X23">
        <f t="shared" si="9"/>
        <v>0</v>
      </c>
    </row>
    <row r="24" spans="1:24" ht="18.75">
      <c r="A24" s="21"/>
      <c r="B24" s="46" t="s">
        <v>104</v>
      </c>
      <c r="C24" s="22"/>
      <c r="D24" s="22"/>
      <c r="E24" s="22"/>
      <c r="F24" s="60"/>
      <c r="G24" s="30"/>
      <c r="H24" s="23"/>
      <c r="I24" s="6"/>
      <c r="J24" s="8"/>
      <c r="K24">
        <v>6</v>
      </c>
      <c r="L24">
        <v>2</v>
      </c>
      <c r="M24">
        <v>4</v>
      </c>
      <c r="N24" s="7">
        <f>C24*J24*K24</f>
        <v>0</v>
      </c>
      <c r="O24" s="7" t="e">
        <f>J24*#REF!*L24</f>
        <v>#REF!</v>
      </c>
      <c r="P24" s="7">
        <f>D24*J24*M24</f>
        <v>0</v>
      </c>
      <c r="Q24" s="10"/>
      <c r="R24" s="5"/>
      <c r="V24">
        <f t="shared" si="7"/>
        <v>0</v>
      </c>
      <c r="W24">
        <f t="shared" si="8"/>
        <v>0</v>
      </c>
      <c r="X24">
        <f t="shared" si="9"/>
        <v>0</v>
      </c>
    </row>
    <row r="25" spans="1:24" ht="18.75">
      <c r="A25" s="21"/>
      <c r="B25" s="20" t="s">
        <v>536</v>
      </c>
      <c r="C25" s="22"/>
      <c r="D25" s="22"/>
      <c r="E25" s="22"/>
      <c r="F25" s="60">
        <v>2892.26</v>
      </c>
      <c r="G25" s="30"/>
      <c r="H25" s="23"/>
      <c r="I25" s="6"/>
      <c r="J25" s="8"/>
      <c r="K25">
        <v>6</v>
      </c>
      <c r="L25">
        <v>2</v>
      </c>
      <c r="M25">
        <v>4</v>
      </c>
      <c r="N25" s="7">
        <f>C25*J25*K25</f>
        <v>0</v>
      </c>
      <c r="O25" s="7" t="e">
        <f>J25*#REF!*L25</f>
        <v>#REF!</v>
      </c>
      <c r="P25" s="7">
        <f>D25*J25*M25</f>
        <v>0</v>
      </c>
      <c r="Q25" s="10"/>
      <c r="R25" s="5"/>
      <c r="V25">
        <f t="shared" si="7"/>
        <v>0</v>
      </c>
      <c r="W25">
        <f t="shared" si="8"/>
        <v>0</v>
      </c>
      <c r="X25">
        <f t="shared" si="9"/>
        <v>0</v>
      </c>
    </row>
    <row r="26" spans="1:18" ht="18.75">
      <c r="A26" s="21"/>
      <c r="B26" s="44" t="s">
        <v>105</v>
      </c>
      <c r="C26" s="22"/>
      <c r="D26" s="22"/>
      <c r="E26" s="22"/>
      <c r="F26" s="60"/>
      <c r="G26" s="30"/>
      <c r="H26" s="23"/>
      <c r="I26" s="6"/>
      <c r="J26" s="8"/>
      <c r="N26" s="7"/>
      <c r="O26" s="7"/>
      <c r="P26" s="7"/>
      <c r="Q26" s="10"/>
      <c r="R26" s="5"/>
    </row>
    <row r="27" spans="1:18" ht="18.75">
      <c r="A27" s="21"/>
      <c r="B27" s="20" t="s">
        <v>537</v>
      </c>
      <c r="C27" s="22"/>
      <c r="D27" s="22"/>
      <c r="E27" s="22"/>
      <c r="F27" s="60">
        <v>782</v>
      </c>
      <c r="G27" s="30"/>
      <c r="H27" s="23"/>
      <c r="I27" s="6"/>
      <c r="J27" s="8"/>
      <c r="N27" s="7"/>
      <c r="O27" s="7"/>
      <c r="P27" s="7"/>
      <c r="Q27" s="10"/>
      <c r="R27" s="5"/>
    </row>
    <row r="28" spans="1:18" ht="18.75">
      <c r="A28" s="21"/>
      <c r="B28" s="20" t="s">
        <v>538</v>
      </c>
      <c r="C28" s="22"/>
      <c r="D28" s="22"/>
      <c r="E28" s="22"/>
      <c r="F28" s="60">
        <v>926</v>
      </c>
      <c r="G28" s="30"/>
      <c r="H28" s="23"/>
      <c r="I28" s="6"/>
      <c r="J28" s="8"/>
      <c r="N28" s="7"/>
      <c r="O28" s="7"/>
      <c r="P28" s="7"/>
      <c r="Q28" s="10"/>
      <c r="R28" s="5"/>
    </row>
    <row r="29" spans="1:18" ht="18.75">
      <c r="A29" s="21"/>
      <c r="B29" s="44" t="s">
        <v>107</v>
      </c>
      <c r="C29" s="22"/>
      <c r="D29" s="22"/>
      <c r="E29" s="22"/>
      <c r="F29" s="60"/>
      <c r="G29" s="30"/>
      <c r="H29" s="23"/>
      <c r="I29" s="6"/>
      <c r="J29" s="8"/>
      <c r="N29" s="7"/>
      <c r="O29" s="7"/>
      <c r="P29" s="7"/>
      <c r="Q29" s="10"/>
      <c r="R29" s="5"/>
    </row>
    <row r="30" spans="1:18" ht="37.5">
      <c r="A30" s="21"/>
      <c r="B30" s="20" t="s">
        <v>539</v>
      </c>
      <c r="C30" s="22"/>
      <c r="D30" s="22"/>
      <c r="E30" s="22"/>
      <c r="F30" s="60">
        <v>1378</v>
      </c>
      <c r="G30" s="30"/>
      <c r="H30" s="23"/>
      <c r="I30" s="6"/>
      <c r="J30" s="8"/>
      <c r="N30" s="7"/>
      <c r="O30" s="7"/>
      <c r="P30" s="7"/>
      <c r="Q30" s="10"/>
      <c r="R30" s="5"/>
    </row>
    <row r="31" spans="1:18" ht="18.75">
      <c r="A31" s="21"/>
      <c r="B31" s="20" t="s">
        <v>225</v>
      </c>
      <c r="C31" s="22"/>
      <c r="D31" s="22"/>
      <c r="E31" s="22"/>
      <c r="F31" s="60">
        <v>123.26</v>
      </c>
      <c r="G31" s="30"/>
      <c r="H31" s="23"/>
      <c r="I31" s="6"/>
      <c r="J31" s="8"/>
      <c r="N31" s="7"/>
      <c r="O31" s="7"/>
      <c r="P31" s="7"/>
      <c r="Q31" s="10"/>
      <c r="R31" s="5"/>
    </row>
    <row r="32" spans="1:18" ht="18.75">
      <c r="A32" s="21"/>
      <c r="B32" s="20" t="s">
        <v>540</v>
      </c>
      <c r="C32" s="22"/>
      <c r="D32" s="22"/>
      <c r="E32" s="22"/>
      <c r="F32" s="60">
        <v>14077</v>
      </c>
      <c r="G32" s="30"/>
      <c r="H32" s="23"/>
      <c r="I32" s="6"/>
      <c r="J32" s="8"/>
      <c r="N32" s="7"/>
      <c r="O32" s="7"/>
      <c r="P32" s="7"/>
      <c r="Q32" s="10"/>
      <c r="R32" s="5"/>
    </row>
    <row r="33" spans="1:18" ht="18.75">
      <c r="A33" s="21"/>
      <c r="B33" s="44" t="s">
        <v>110</v>
      </c>
      <c r="C33" s="22"/>
      <c r="D33" s="22"/>
      <c r="E33" s="22"/>
      <c r="F33" s="60"/>
      <c r="G33" s="30"/>
      <c r="H33" s="23"/>
      <c r="I33" s="6"/>
      <c r="J33" s="8"/>
      <c r="N33" s="7"/>
      <c r="O33" s="7"/>
      <c r="P33" s="7"/>
      <c r="Q33" s="10"/>
      <c r="R33" s="5"/>
    </row>
    <row r="34" spans="1:18" ht="18.75">
      <c r="A34" s="21"/>
      <c r="B34" s="20" t="s">
        <v>541</v>
      </c>
      <c r="C34" s="22"/>
      <c r="D34" s="22"/>
      <c r="E34" s="22"/>
      <c r="F34" s="60">
        <v>1001.7</v>
      </c>
      <c r="G34" s="30"/>
      <c r="H34" s="23"/>
      <c r="I34" s="6"/>
      <c r="J34" s="8"/>
      <c r="N34" s="7"/>
      <c r="O34" s="7"/>
      <c r="P34" s="7"/>
      <c r="Q34" s="10"/>
      <c r="R34" s="5"/>
    </row>
    <row r="35" spans="1:18" ht="18.75">
      <c r="A35" s="21"/>
      <c r="B35" s="20" t="s">
        <v>542</v>
      </c>
      <c r="C35" s="22"/>
      <c r="D35" s="22"/>
      <c r="E35" s="22"/>
      <c r="F35" s="60">
        <v>841.09</v>
      </c>
      <c r="G35" s="30"/>
      <c r="H35" s="23"/>
      <c r="I35" s="6"/>
      <c r="J35" s="8"/>
      <c r="N35" s="7"/>
      <c r="O35" s="7"/>
      <c r="P35" s="7"/>
      <c r="Q35" s="10"/>
      <c r="R35" s="5"/>
    </row>
    <row r="36" spans="1:18" ht="18.75">
      <c r="A36" s="21"/>
      <c r="B36" s="20" t="s">
        <v>543</v>
      </c>
      <c r="C36" s="22"/>
      <c r="D36" s="22"/>
      <c r="E36" s="22"/>
      <c r="F36" s="60">
        <v>1400.58</v>
      </c>
      <c r="G36" s="30"/>
      <c r="H36" s="23"/>
      <c r="I36" s="6"/>
      <c r="J36" s="8"/>
      <c r="N36" s="7"/>
      <c r="O36" s="7"/>
      <c r="P36" s="7"/>
      <c r="Q36" s="10"/>
      <c r="R36" s="5"/>
    </row>
    <row r="37" spans="1:18" ht="18.75">
      <c r="A37" s="21"/>
      <c r="B37" s="44" t="s">
        <v>112</v>
      </c>
      <c r="C37" s="22"/>
      <c r="D37" s="22"/>
      <c r="E37" s="22"/>
      <c r="F37" s="60"/>
      <c r="G37" s="30"/>
      <c r="H37" s="23"/>
      <c r="I37" s="6"/>
      <c r="J37" s="8"/>
      <c r="N37" s="7"/>
      <c r="O37" s="7"/>
      <c r="P37" s="7"/>
      <c r="Q37" s="10"/>
      <c r="R37" s="5"/>
    </row>
    <row r="38" spans="1:18" ht="18.75">
      <c r="A38" s="21"/>
      <c r="B38" s="20" t="s">
        <v>113</v>
      </c>
      <c r="C38" s="22"/>
      <c r="D38" s="22"/>
      <c r="E38" s="22"/>
      <c r="F38" s="60">
        <v>726.84</v>
      </c>
      <c r="G38" s="30"/>
      <c r="H38" s="23"/>
      <c r="I38" s="6"/>
      <c r="J38" s="8"/>
      <c r="N38" s="7"/>
      <c r="O38" s="7"/>
      <c r="P38" s="7"/>
      <c r="Q38" s="10"/>
      <c r="R38" s="5"/>
    </row>
    <row r="39" spans="1:24" ht="18.75">
      <c r="A39" s="18"/>
      <c r="B39" s="20" t="s">
        <v>11</v>
      </c>
      <c r="C39" s="19">
        <f>SUM(C13:C25)</f>
        <v>8.75</v>
      </c>
      <c r="D39" s="19">
        <f>SUM(D13:D25)</f>
        <v>9.16</v>
      </c>
      <c r="E39" s="22">
        <f>SUM(E13:E25)</f>
        <v>91222.794</v>
      </c>
      <c r="F39" s="22">
        <f>F13+F14+F15+F16+F17+F18</f>
        <v>72698.09199999999</v>
      </c>
      <c r="G39" s="22">
        <f>SUM(G13:G25)</f>
        <v>95552.184</v>
      </c>
      <c r="H39" s="23">
        <f>1.04993597951*C39</f>
        <v>9.186939820712501</v>
      </c>
      <c r="I39" s="6">
        <f>1.12035851472*C39</f>
        <v>9.8031370038</v>
      </c>
      <c r="J39" s="8">
        <f>J18</f>
        <v>848.9</v>
      </c>
      <c r="N39" s="7"/>
      <c r="Q39" s="10"/>
      <c r="R39" s="5">
        <f>SUM(R13:R25)</f>
        <v>8.75</v>
      </c>
      <c r="S39" s="5">
        <f>SUM(S13:S25)</f>
        <v>9.16</v>
      </c>
      <c r="T39" s="5"/>
      <c r="U39" s="5"/>
      <c r="V39" s="5">
        <f>SUM(V13:V25)</f>
        <v>44567.25</v>
      </c>
      <c r="W39" s="5">
        <f>SUM(W13:W25)</f>
        <v>46655.543999999994</v>
      </c>
      <c r="X39" s="5">
        <f>SUM(X13:X25)</f>
        <v>91222.794</v>
      </c>
    </row>
    <row r="40" spans="1:42" ht="19.5" customHeight="1">
      <c r="A40" s="18">
        <v>5</v>
      </c>
      <c r="B40" s="25" t="s">
        <v>22</v>
      </c>
      <c r="C40" s="57">
        <v>1.47</v>
      </c>
      <c r="D40" s="57">
        <v>1.58</v>
      </c>
      <c r="E40" s="58">
        <f>AN40*6*AO40</f>
        <v>15534.869999999997</v>
      </c>
      <c r="F40" s="59">
        <f>E40</f>
        <v>15534.869999999997</v>
      </c>
      <c r="G40" s="59">
        <f>AP40*6*AN40</f>
        <v>17470.362</v>
      </c>
      <c r="H40" s="56" t="e">
        <f>#REF!</f>
        <v>#REF!</v>
      </c>
      <c r="I40" s="5">
        <f>C40+D40</f>
        <v>3.05</v>
      </c>
      <c r="J40" s="46">
        <v>3.43</v>
      </c>
      <c r="K40">
        <v>10</v>
      </c>
      <c r="L40">
        <v>2</v>
      </c>
      <c r="N40" s="7">
        <f>C40*J40*K40</f>
        <v>50.42100000000001</v>
      </c>
      <c r="O40" s="7" t="e">
        <f>#REF!*J40*L40</f>
        <v>#REF!</v>
      </c>
      <c r="P40" s="7" t="e">
        <f>SUM(N40:O40)</f>
        <v>#REF!</v>
      </c>
      <c r="Q40" s="9"/>
      <c r="R40" s="5">
        <v>1.47</v>
      </c>
      <c r="S40">
        <v>1.58</v>
      </c>
      <c r="T40">
        <v>6</v>
      </c>
      <c r="U40">
        <v>6</v>
      </c>
      <c r="V40">
        <f>R40*J40*T40</f>
        <v>30.2526</v>
      </c>
      <c r="W40">
        <f>S40*U40*J40</f>
        <v>32.516400000000004</v>
      </c>
      <c r="X40">
        <f>SUM(V40:W40)</f>
        <v>62.769000000000005</v>
      </c>
      <c r="AD40" s="56">
        <f>C22</f>
        <v>0</v>
      </c>
      <c r="AE40">
        <v>3.05</v>
      </c>
      <c r="AF40" s="56">
        <f>C23</f>
        <v>0</v>
      </c>
      <c r="AG40">
        <f>AG23</f>
        <v>0</v>
      </c>
      <c r="AH40">
        <v>3.05</v>
      </c>
      <c r="AI40">
        <v>3.43</v>
      </c>
      <c r="AN40">
        <f>C7</f>
        <v>848.9</v>
      </c>
      <c r="AO40">
        <v>3.05</v>
      </c>
      <c r="AP40">
        <v>3.43</v>
      </c>
    </row>
    <row r="41" spans="1:17" ht="18.75">
      <c r="A41" s="16"/>
      <c r="B41" s="26"/>
      <c r="C41" s="16"/>
      <c r="D41" s="16"/>
      <c r="E41" s="16"/>
      <c r="F41" s="16"/>
      <c r="G41" s="16"/>
      <c r="H41" s="16"/>
      <c r="Q41" s="10"/>
    </row>
    <row r="42" spans="1:17" ht="18.75">
      <c r="A42" s="90" t="s">
        <v>75</v>
      </c>
      <c r="B42" s="90"/>
      <c r="C42" s="90">
        <v>56311.95</v>
      </c>
      <c r="D42" s="90"/>
      <c r="E42" s="12" t="s">
        <v>13</v>
      </c>
      <c r="F42" s="16"/>
      <c r="G42" s="16"/>
      <c r="H42" s="16"/>
      <c r="Q42" s="10"/>
    </row>
    <row r="43" spans="1:17" ht="30.75" customHeight="1">
      <c r="A43" s="90" t="s">
        <v>76</v>
      </c>
      <c r="B43" s="90"/>
      <c r="C43" s="90">
        <v>81609.54</v>
      </c>
      <c r="D43" s="90"/>
      <c r="E43" s="12" t="s">
        <v>13</v>
      </c>
      <c r="F43" s="16"/>
      <c r="G43" s="16"/>
      <c r="H43" s="16"/>
      <c r="Q43" s="10"/>
    </row>
    <row r="44" spans="1:8" ht="18.75">
      <c r="A44" s="105" t="s">
        <v>12</v>
      </c>
      <c r="B44" s="105"/>
      <c r="C44" s="105"/>
      <c r="D44" s="105"/>
      <c r="E44" s="105"/>
      <c r="F44" s="105"/>
      <c r="G44" s="105"/>
      <c r="H44" s="16"/>
    </row>
    <row r="45" spans="1:8" ht="18.75" customHeight="1" hidden="1">
      <c r="A45" s="106" t="s">
        <v>29</v>
      </c>
      <c r="B45" s="106"/>
      <c r="C45" s="11" t="e">
        <f>C42-#REF!</f>
        <v>#REF!</v>
      </c>
      <c r="D45" s="16" t="s">
        <v>13</v>
      </c>
      <c r="E45" s="16"/>
      <c r="F45" s="16"/>
      <c r="G45" s="16"/>
      <c r="H45" s="16"/>
    </row>
    <row r="46" spans="1:8" ht="18.75" customHeight="1" hidden="1">
      <c r="A46" s="106" t="s">
        <v>31</v>
      </c>
      <c r="B46" s="106"/>
      <c r="C46" s="51">
        <f>E39-F39</f>
        <v>18524.702000000005</v>
      </c>
      <c r="D46" s="52" t="str">
        <f>D45</f>
        <v>рублей</v>
      </c>
      <c r="H46" s="3"/>
    </row>
    <row r="47" spans="1:8" ht="18.75">
      <c r="A47" s="4"/>
      <c r="B47" s="3"/>
      <c r="C47" s="3"/>
      <c r="D47" s="3"/>
      <c r="E47" s="3"/>
      <c r="F47" s="3"/>
      <c r="G47" s="3"/>
      <c r="H47" s="3"/>
    </row>
    <row r="48" spans="2:8" ht="12.75">
      <c r="B48" s="1"/>
      <c r="C48" s="1"/>
      <c r="D48" s="1"/>
      <c r="E48" s="1"/>
      <c r="F48" s="1"/>
      <c r="G48" s="1"/>
      <c r="H48" s="1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46:B46"/>
    <mergeCell ref="J9:Q12"/>
    <mergeCell ref="A45:B45"/>
    <mergeCell ref="C43:D43"/>
    <mergeCell ref="R9:X12"/>
    <mergeCell ref="A44:G44"/>
    <mergeCell ref="C9:D10"/>
    <mergeCell ref="A42:B42"/>
    <mergeCell ref="A43:B43"/>
    <mergeCell ref="C42:D4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P84"/>
  <sheetViews>
    <sheetView view="pageBreakPreview" zoomScale="75" zoomScaleSheetLayoutView="75" zoomScalePageLayoutView="0" workbookViewId="0" topLeftCell="C36">
      <selection activeCell="AC36" sqref="AC1:AQ16384"/>
    </sheetView>
  </sheetViews>
  <sheetFormatPr defaultColWidth="9.00390625" defaultRowHeight="12.75"/>
  <cols>
    <col min="1" max="1" width="8.25390625" style="0" bestFit="1" customWidth="1"/>
    <col min="2" max="2" width="62.875" style="0" customWidth="1"/>
    <col min="3" max="3" width="13.625" style="0" customWidth="1"/>
    <col min="4" max="4" width="13.25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3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556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3998.78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1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AC13*6*AD13</f>
        <v>51344.3352</v>
      </c>
      <c r="F13" s="22">
        <f>E13</f>
        <v>51344.3352</v>
      </c>
      <c r="G13" s="22">
        <f aca="true" t="shared" si="1" ref="G13:G18">AC13*12*AE13</f>
        <v>54223.45679999999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3998.78</v>
      </c>
      <c r="K13">
        <v>6</v>
      </c>
      <c r="L13">
        <v>2</v>
      </c>
      <c r="M13">
        <v>4</v>
      </c>
      <c r="N13" s="7">
        <f aca="true" t="shared" si="4" ref="N13:N18">C13*J13*K13</f>
        <v>25192.314</v>
      </c>
      <c r="O13" s="7" t="e">
        <f>J13*#REF!*L13</f>
        <v>#REF!</v>
      </c>
      <c r="P13" s="7">
        <f aca="true" t="shared" si="5" ref="P13:P18">D13*J13*M13</f>
        <v>17434.680800000002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25192.314</v>
      </c>
      <c r="W13">
        <f aca="true" t="shared" si="8" ref="W13:W18">U13*S13*J13</f>
        <v>26152.021200000007</v>
      </c>
      <c r="X13">
        <f aca="true" t="shared" si="9" ref="X13:X18">SUM(V13:W13)</f>
        <v>51344.3352</v>
      </c>
      <c r="AC13" s="56">
        <f>C7</f>
        <v>3998.78</v>
      </c>
      <c r="AD13" s="5">
        <f aca="true" t="shared" si="10" ref="AD13:AD18">C13+D13</f>
        <v>2.14</v>
      </c>
      <c r="AE13" s="46">
        <v>1.13</v>
      </c>
    </row>
    <row r="14" spans="1:31" ht="17.25" customHeight="1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65260.08959999999</v>
      </c>
      <c r="F14" s="22">
        <f>E14</f>
        <v>65260.08959999999</v>
      </c>
      <c r="G14" s="22">
        <f t="shared" si="1"/>
        <v>69578.772</v>
      </c>
      <c r="H14" s="23">
        <f t="shared" si="2"/>
        <v>1.3964148527483002</v>
      </c>
      <c r="I14" s="6">
        <f t="shared" si="3"/>
        <v>1.4900768245776</v>
      </c>
      <c r="J14" s="8">
        <f>J13</f>
        <v>3998.78</v>
      </c>
      <c r="K14">
        <v>6</v>
      </c>
      <c r="L14">
        <v>2</v>
      </c>
      <c r="M14">
        <v>4</v>
      </c>
      <c r="N14" s="7">
        <f t="shared" si="4"/>
        <v>31910.2644</v>
      </c>
      <c r="O14" s="7" t="e">
        <f>J14*#REF!*L14</f>
        <v>#REF!</v>
      </c>
      <c r="P14" s="7">
        <f t="shared" si="5"/>
        <v>22233.2168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31910.2644</v>
      </c>
      <c r="W14">
        <f t="shared" si="8"/>
        <v>33349.8252</v>
      </c>
      <c r="X14">
        <f t="shared" si="9"/>
        <v>65260.0896</v>
      </c>
      <c r="AC14">
        <f>AC13</f>
        <v>3998.78</v>
      </c>
      <c r="AD14" s="5">
        <f t="shared" si="10"/>
        <v>2.7199999999999998</v>
      </c>
      <c r="AE14" s="46">
        <v>1.45</v>
      </c>
    </row>
    <row r="15" spans="1:31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6717.950400000001</v>
      </c>
      <c r="F15" s="22">
        <f>E15</f>
        <v>6717.950400000001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3998.78</v>
      </c>
      <c r="K15">
        <v>6</v>
      </c>
      <c r="L15">
        <v>2</v>
      </c>
      <c r="M15">
        <v>4</v>
      </c>
      <c r="N15" s="7">
        <f t="shared" si="4"/>
        <v>3119.0484</v>
      </c>
      <c r="O15" s="7" t="e">
        <f>J15*#REF!*L15</f>
        <v>#REF!</v>
      </c>
      <c r="P15" s="7">
        <f t="shared" si="5"/>
        <v>2399.268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3119.0484</v>
      </c>
      <c r="W15">
        <f t="shared" si="8"/>
        <v>0</v>
      </c>
      <c r="X15">
        <f t="shared" si="9"/>
        <v>3119.0484</v>
      </c>
      <c r="AC15">
        <f>AC14</f>
        <v>3998.78</v>
      </c>
      <c r="AD15" s="5">
        <f t="shared" si="10"/>
        <v>0.28</v>
      </c>
      <c r="AE15" s="46">
        <v>0</v>
      </c>
    </row>
    <row r="16" spans="1:31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38628.214799999994</v>
      </c>
      <c r="F16" s="22">
        <f>E16</f>
        <v>38628.214799999994</v>
      </c>
      <c r="G16" s="22">
        <f t="shared" si="1"/>
        <v>39347.9952</v>
      </c>
      <c r="H16" s="23">
        <f t="shared" si="2"/>
        <v>0.8294494238129001</v>
      </c>
      <c r="I16" s="6">
        <f t="shared" si="3"/>
        <v>0.8850832266288</v>
      </c>
      <c r="J16" s="8">
        <f>J15</f>
        <v>3998.78</v>
      </c>
      <c r="K16">
        <v>6</v>
      </c>
      <c r="L16">
        <v>2</v>
      </c>
      <c r="M16">
        <v>4</v>
      </c>
      <c r="N16" s="7">
        <f t="shared" si="4"/>
        <v>18954.217200000003</v>
      </c>
      <c r="O16" s="7" t="e">
        <f>J16*#REF!*L16</f>
        <v>#REF!</v>
      </c>
      <c r="P16" s="7">
        <f t="shared" si="5"/>
        <v>13115.9984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18954.217200000003</v>
      </c>
      <c r="W16">
        <f t="shared" si="8"/>
        <v>19673.997600000002</v>
      </c>
      <c r="X16">
        <f t="shared" si="9"/>
        <v>38628.2148</v>
      </c>
      <c r="AC16">
        <f>AC15</f>
        <v>3998.78</v>
      </c>
      <c r="AD16" s="5">
        <f t="shared" si="10"/>
        <v>1.6099999999999999</v>
      </c>
      <c r="AE16" s="46">
        <v>0.82</v>
      </c>
    </row>
    <row r="17" spans="1:31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59501.8464</v>
      </c>
      <c r="F17" s="22">
        <f>E17</f>
        <v>59501.8464</v>
      </c>
      <c r="G17" s="22">
        <f t="shared" si="1"/>
        <v>59501.8464</v>
      </c>
      <c r="H17" s="23">
        <f t="shared" si="2"/>
        <v>1.3019206145924</v>
      </c>
      <c r="I17" s="6">
        <f t="shared" si="3"/>
        <v>1.3892445582528</v>
      </c>
      <c r="J17" s="8">
        <f>J16</f>
        <v>3998.78</v>
      </c>
      <c r="K17">
        <v>6</v>
      </c>
      <c r="L17">
        <v>2</v>
      </c>
      <c r="M17">
        <v>4</v>
      </c>
      <c r="N17" s="7">
        <f t="shared" si="4"/>
        <v>29750.923200000005</v>
      </c>
      <c r="O17" s="7" t="e">
        <f>J17*#REF!*L17</f>
        <v>#REF!</v>
      </c>
      <c r="P17" s="7">
        <f t="shared" si="5"/>
        <v>19833.948800000002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29750.923200000005</v>
      </c>
      <c r="W17">
        <f t="shared" si="8"/>
        <v>29750.9232</v>
      </c>
      <c r="X17">
        <f t="shared" si="9"/>
        <v>59501.84640000001</v>
      </c>
      <c r="AC17">
        <f>AC16</f>
        <v>3998.78</v>
      </c>
      <c r="AD17" s="5">
        <f t="shared" si="10"/>
        <v>2.48</v>
      </c>
      <c r="AE17" s="46">
        <v>1.24</v>
      </c>
    </row>
    <row r="18" spans="1:31" ht="56.25">
      <c r="A18" s="61" t="s">
        <v>18</v>
      </c>
      <c r="B18" s="62" t="s">
        <v>19</v>
      </c>
      <c r="C18" s="60">
        <f>'1 мая 37'!C18</f>
        <v>4.21</v>
      </c>
      <c r="D18" s="60">
        <f>'1 мая 37'!D18</f>
        <v>4.470000000000001</v>
      </c>
      <c r="E18" s="60">
        <f t="shared" si="0"/>
        <v>208256.4624</v>
      </c>
      <c r="F18" s="60">
        <f>F20+F21+F23+F25+F27+F28+F29+F31+F32+F33+F35+F36+F37+F39+F40+F41+F43+F44+F46</f>
        <v>74836.76000000001</v>
      </c>
      <c r="G18" s="60">
        <f t="shared" si="1"/>
        <v>227450.60640000002</v>
      </c>
      <c r="H18" s="23">
        <f t="shared" si="2"/>
        <v>4.4202304737371</v>
      </c>
      <c r="I18" s="6">
        <f t="shared" si="3"/>
        <v>4.7167093469712</v>
      </c>
      <c r="J18" s="8">
        <f>J17</f>
        <v>3998.78</v>
      </c>
      <c r="K18">
        <v>6</v>
      </c>
      <c r="L18">
        <v>2</v>
      </c>
      <c r="M18">
        <v>4</v>
      </c>
      <c r="N18" s="7">
        <f t="shared" si="4"/>
        <v>101009.1828</v>
      </c>
      <c r="O18" s="7" t="e">
        <f>J18*#REF!*L18</f>
        <v>#REF!</v>
      </c>
      <c r="P18" s="7">
        <f t="shared" si="5"/>
        <v>71498.18640000002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101009.1828</v>
      </c>
      <c r="W18">
        <f t="shared" si="8"/>
        <v>110846.1816</v>
      </c>
      <c r="X18">
        <f t="shared" si="9"/>
        <v>211855.3644</v>
      </c>
      <c r="AC18">
        <f>AC17</f>
        <v>3998.78</v>
      </c>
      <c r="AD18" s="5">
        <f t="shared" si="10"/>
        <v>8.68</v>
      </c>
      <c r="AE18" s="46">
        <v>4.74</v>
      </c>
    </row>
    <row r="19" spans="1:19" ht="18.75">
      <c r="A19" s="61"/>
      <c r="B19" s="63" t="s">
        <v>80</v>
      </c>
      <c r="C19" s="60">
        <f>'1 мая 37'!C19</f>
        <v>0</v>
      </c>
      <c r="D19" s="60">
        <f>'1 мая 37'!D19</f>
        <v>0</v>
      </c>
      <c r="E19" s="60"/>
      <c r="F19" s="60"/>
      <c r="G19" s="60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61"/>
      <c r="B20" s="62" t="s">
        <v>475</v>
      </c>
      <c r="C20" s="60"/>
      <c r="D20" s="60"/>
      <c r="E20" s="60"/>
      <c r="F20" s="60">
        <v>217.89</v>
      </c>
      <c r="G20" s="60"/>
      <c r="H20" s="23"/>
      <c r="I20" s="6"/>
      <c r="J20" s="8"/>
      <c r="N20" s="7"/>
      <c r="O20" s="7"/>
      <c r="P20" s="7"/>
      <c r="Q20" s="9"/>
      <c r="R20" s="5"/>
      <c r="S20" s="5"/>
    </row>
    <row r="21" spans="1:19" ht="16.5" customHeight="1">
      <c r="A21" s="61"/>
      <c r="B21" s="62" t="s">
        <v>476</v>
      </c>
      <c r="C21" s="60"/>
      <c r="D21" s="60"/>
      <c r="E21" s="60"/>
      <c r="F21" s="60">
        <v>7892.6</v>
      </c>
      <c r="G21" s="60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61"/>
      <c r="B22" s="60" t="s">
        <v>86</v>
      </c>
      <c r="C22" s="60"/>
      <c r="D22" s="60"/>
      <c r="E22" s="60"/>
      <c r="F22" s="60"/>
      <c r="G22" s="60"/>
      <c r="H22" s="23"/>
      <c r="I22" s="6"/>
      <c r="J22" s="8"/>
      <c r="N22" s="7"/>
      <c r="O22" s="7"/>
      <c r="P22" s="7"/>
      <c r="Q22" s="9"/>
      <c r="R22" s="5"/>
      <c r="S22" s="5"/>
    </row>
    <row r="23" spans="1:19" ht="37.5">
      <c r="A23" s="64"/>
      <c r="B23" s="65" t="s">
        <v>477</v>
      </c>
      <c r="C23" s="60"/>
      <c r="D23" s="60"/>
      <c r="E23" s="60"/>
      <c r="F23" s="60">
        <v>1573.75</v>
      </c>
      <c r="G23" s="60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61"/>
      <c r="B24" s="60" t="s">
        <v>88</v>
      </c>
      <c r="C24" s="60"/>
      <c r="D24" s="60"/>
      <c r="E24" s="60"/>
      <c r="F24" s="60"/>
      <c r="G24" s="60"/>
      <c r="H24" s="23"/>
      <c r="I24" s="6"/>
      <c r="J24" s="8"/>
      <c r="N24" s="7"/>
      <c r="O24" s="7"/>
      <c r="P24" s="7"/>
      <c r="Q24" s="9"/>
      <c r="R24" s="5"/>
      <c r="S24" s="5"/>
    </row>
    <row r="25" spans="1:19" ht="37.5">
      <c r="A25" s="61"/>
      <c r="B25" s="65" t="s">
        <v>478</v>
      </c>
      <c r="C25" s="60"/>
      <c r="D25" s="60"/>
      <c r="E25" s="60"/>
      <c r="F25" s="60">
        <v>8911.14</v>
      </c>
      <c r="G25" s="60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61"/>
      <c r="B26" s="60" t="s">
        <v>89</v>
      </c>
      <c r="C26" s="60"/>
      <c r="D26" s="60"/>
      <c r="E26" s="60"/>
      <c r="F26" s="60"/>
      <c r="G26" s="60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61"/>
      <c r="B27" s="62" t="s">
        <v>479</v>
      </c>
      <c r="C27" s="60"/>
      <c r="D27" s="60"/>
      <c r="E27" s="60"/>
      <c r="F27" s="60">
        <v>125.13</v>
      </c>
      <c r="G27" s="60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61"/>
      <c r="B28" s="62" t="s">
        <v>480</v>
      </c>
      <c r="C28" s="60"/>
      <c r="D28" s="60"/>
      <c r="E28" s="60"/>
      <c r="F28" s="60">
        <v>1521.15</v>
      </c>
      <c r="G28" s="60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61"/>
      <c r="B29" s="62" t="s">
        <v>481</v>
      </c>
      <c r="C29" s="60"/>
      <c r="D29" s="60"/>
      <c r="E29" s="60"/>
      <c r="F29" s="60">
        <v>1144</v>
      </c>
      <c r="G29" s="60"/>
      <c r="H29" s="23"/>
      <c r="I29" s="6"/>
      <c r="J29" s="8"/>
      <c r="N29" s="7"/>
      <c r="O29" s="7"/>
      <c r="P29" s="7"/>
      <c r="Q29" s="9"/>
      <c r="R29" s="5"/>
      <c r="S29" s="5"/>
    </row>
    <row r="30" spans="1:24" ht="18.75">
      <c r="A30" s="66"/>
      <c r="B30" s="67" t="s">
        <v>104</v>
      </c>
      <c r="C30" s="60"/>
      <c r="D30" s="60"/>
      <c r="E30" s="60"/>
      <c r="F30" s="60"/>
      <c r="G30" s="60"/>
      <c r="H30" s="23"/>
      <c r="I30" s="6"/>
      <c r="J30" s="8"/>
      <c r="K30">
        <v>6</v>
      </c>
      <c r="L30">
        <v>2</v>
      </c>
      <c r="M30">
        <v>4</v>
      </c>
      <c r="N30" s="7">
        <f>C30*J30*K30</f>
        <v>0</v>
      </c>
      <c r="O30" s="7" t="e">
        <f>J30*#REF!*L30</f>
        <v>#REF!</v>
      </c>
      <c r="P30" s="7">
        <f>D30*J30*M30</f>
        <v>0</v>
      </c>
      <c r="Q30" s="10"/>
      <c r="R30" s="5"/>
      <c r="V30">
        <f>J30*R30*U30</f>
        <v>0</v>
      </c>
      <c r="W30">
        <f>U30*S30*J30</f>
        <v>0</v>
      </c>
      <c r="X30">
        <f>SUM(V30:W30)</f>
        <v>0</v>
      </c>
    </row>
    <row r="31" spans="1:24" ht="37.5">
      <c r="A31" s="61"/>
      <c r="B31" s="68" t="s">
        <v>482</v>
      </c>
      <c r="C31" s="60"/>
      <c r="D31" s="60"/>
      <c r="E31" s="60"/>
      <c r="F31" s="60">
        <v>2782</v>
      </c>
      <c r="G31" s="60"/>
      <c r="H31" s="23"/>
      <c r="I31" s="6"/>
      <c r="J31" s="8"/>
      <c r="K31">
        <v>6</v>
      </c>
      <c r="L31">
        <v>2</v>
      </c>
      <c r="M31">
        <v>4</v>
      </c>
      <c r="N31" s="7">
        <f>C31*J31*K31</f>
        <v>0</v>
      </c>
      <c r="O31" s="7" t="e">
        <f>J31*#REF!*L31</f>
        <v>#REF!</v>
      </c>
      <c r="P31" s="7">
        <f>D31*J31*M31</f>
        <v>0</v>
      </c>
      <c r="Q31" s="10"/>
      <c r="R31" s="5"/>
      <c r="V31">
        <f>J31*R31*U31</f>
        <v>0</v>
      </c>
      <c r="W31">
        <f>U31*S31*J31</f>
        <v>0</v>
      </c>
      <c r="X31">
        <f>SUM(V31:W31)</f>
        <v>0</v>
      </c>
    </row>
    <row r="32" spans="1:24" ht="18.75">
      <c r="A32" s="61"/>
      <c r="B32" s="62" t="s">
        <v>483</v>
      </c>
      <c r="C32" s="60"/>
      <c r="D32" s="60"/>
      <c r="E32" s="60"/>
      <c r="F32" s="60">
        <v>17396</v>
      </c>
      <c r="G32" s="60"/>
      <c r="H32" s="23"/>
      <c r="I32" s="6"/>
      <c r="J32" s="8"/>
      <c r="K32">
        <v>6</v>
      </c>
      <c r="L32">
        <v>2</v>
      </c>
      <c r="M32">
        <v>4</v>
      </c>
      <c r="N32" s="7">
        <f>C32*J32*K32</f>
        <v>0</v>
      </c>
      <c r="O32" s="7" t="e">
        <f>J32*#REF!*L32</f>
        <v>#REF!</v>
      </c>
      <c r="P32" s="7">
        <f>D32*J32*M32</f>
        <v>0</v>
      </c>
      <c r="Q32" s="10"/>
      <c r="R32" s="5"/>
      <c r="V32">
        <f>J32*R32*U32</f>
        <v>0</v>
      </c>
      <c r="W32">
        <f>U32*S32*J32</f>
        <v>0</v>
      </c>
      <c r="X32">
        <f>SUM(V32:W32)</f>
        <v>0</v>
      </c>
    </row>
    <row r="33" spans="1:18" ht="37.5">
      <c r="A33" s="61"/>
      <c r="B33" s="62" t="s">
        <v>484</v>
      </c>
      <c r="C33" s="60"/>
      <c r="D33" s="60"/>
      <c r="E33" s="60"/>
      <c r="F33" s="60">
        <v>1298</v>
      </c>
      <c r="G33" s="60"/>
      <c r="H33" s="23"/>
      <c r="I33" s="6"/>
      <c r="J33" s="8"/>
      <c r="N33" s="7"/>
      <c r="O33" s="7"/>
      <c r="P33" s="7"/>
      <c r="Q33" s="10"/>
      <c r="R33" s="5"/>
    </row>
    <row r="34" spans="1:18" ht="18.75">
      <c r="A34" s="61"/>
      <c r="B34" s="63" t="s">
        <v>105</v>
      </c>
      <c r="C34" s="60"/>
      <c r="D34" s="60"/>
      <c r="E34" s="60"/>
      <c r="F34" s="60"/>
      <c r="G34" s="60"/>
      <c r="H34" s="23"/>
      <c r="I34" s="6"/>
      <c r="J34" s="8"/>
      <c r="N34" s="7"/>
      <c r="O34" s="7"/>
      <c r="P34" s="7"/>
      <c r="Q34" s="10"/>
      <c r="R34" s="5"/>
    </row>
    <row r="35" spans="1:18" ht="18.75" customHeight="1">
      <c r="A35" s="61"/>
      <c r="B35" s="62" t="s">
        <v>485</v>
      </c>
      <c r="C35" s="60"/>
      <c r="D35" s="60"/>
      <c r="E35" s="60"/>
      <c r="F35" s="60">
        <v>261</v>
      </c>
      <c r="G35" s="60"/>
      <c r="H35" s="23"/>
      <c r="I35" s="6"/>
      <c r="J35" s="8"/>
      <c r="N35" s="7"/>
      <c r="O35" s="7"/>
      <c r="P35" s="7"/>
      <c r="Q35" s="10"/>
      <c r="R35" s="5"/>
    </row>
    <row r="36" spans="1:18" ht="18.75">
      <c r="A36" s="61"/>
      <c r="B36" s="62" t="s">
        <v>486</v>
      </c>
      <c r="C36" s="60"/>
      <c r="D36" s="60"/>
      <c r="E36" s="60"/>
      <c r="F36" s="60">
        <v>1613.66</v>
      </c>
      <c r="G36" s="60"/>
      <c r="H36" s="23"/>
      <c r="I36" s="6"/>
      <c r="J36" s="8"/>
      <c r="N36" s="7"/>
      <c r="O36" s="7"/>
      <c r="P36" s="7"/>
      <c r="Q36" s="10"/>
      <c r="R36" s="5"/>
    </row>
    <row r="37" spans="1:18" ht="37.5">
      <c r="A37" s="61"/>
      <c r="B37" s="62" t="s">
        <v>487</v>
      </c>
      <c r="C37" s="60"/>
      <c r="D37" s="60"/>
      <c r="E37" s="60"/>
      <c r="F37" s="60">
        <v>4895</v>
      </c>
      <c r="G37" s="60"/>
      <c r="H37" s="23"/>
      <c r="I37" s="6"/>
      <c r="J37" s="8"/>
      <c r="N37" s="7"/>
      <c r="O37" s="7"/>
      <c r="P37" s="7"/>
      <c r="Q37" s="10"/>
      <c r="R37" s="5"/>
    </row>
    <row r="38" spans="1:18" ht="18.75">
      <c r="A38" s="61"/>
      <c r="B38" s="63" t="s">
        <v>107</v>
      </c>
      <c r="C38" s="60"/>
      <c r="D38" s="60"/>
      <c r="E38" s="60"/>
      <c r="F38" s="60"/>
      <c r="G38" s="60"/>
      <c r="H38" s="23"/>
      <c r="I38" s="6"/>
      <c r="J38" s="8"/>
      <c r="N38" s="7"/>
      <c r="O38" s="7"/>
      <c r="P38" s="7"/>
      <c r="Q38" s="10"/>
      <c r="R38" s="5"/>
    </row>
    <row r="39" spans="1:18" ht="37.5">
      <c r="A39" s="61"/>
      <c r="B39" s="62" t="s">
        <v>488</v>
      </c>
      <c r="C39" s="60"/>
      <c r="D39" s="60"/>
      <c r="E39" s="60"/>
      <c r="F39" s="60">
        <v>1063.84</v>
      </c>
      <c r="G39" s="60"/>
      <c r="H39" s="23"/>
      <c r="I39" s="6"/>
      <c r="J39" s="8"/>
      <c r="N39" s="7"/>
      <c r="O39" s="7"/>
      <c r="P39" s="7"/>
      <c r="Q39" s="10"/>
      <c r="R39" s="5"/>
    </row>
    <row r="40" spans="1:18" ht="18.75">
      <c r="A40" s="61"/>
      <c r="B40" s="62" t="s">
        <v>489</v>
      </c>
      <c r="C40" s="60"/>
      <c r="D40" s="60"/>
      <c r="E40" s="60"/>
      <c r="F40" s="60">
        <v>9587.29</v>
      </c>
      <c r="G40" s="60"/>
      <c r="H40" s="23"/>
      <c r="I40" s="6"/>
      <c r="J40" s="8"/>
      <c r="N40" s="7"/>
      <c r="O40" s="7"/>
      <c r="P40" s="7"/>
      <c r="Q40" s="10"/>
      <c r="R40" s="5"/>
    </row>
    <row r="41" spans="1:18" ht="37.5">
      <c r="A41" s="61"/>
      <c r="B41" s="62" t="s">
        <v>490</v>
      </c>
      <c r="C41" s="60"/>
      <c r="D41" s="60"/>
      <c r="E41" s="60"/>
      <c r="F41" s="60">
        <v>5182</v>
      </c>
      <c r="G41" s="60"/>
      <c r="H41" s="23"/>
      <c r="I41" s="6"/>
      <c r="J41" s="8"/>
      <c r="N41" s="7"/>
      <c r="O41" s="7"/>
      <c r="P41" s="7"/>
      <c r="Q41" s="10"/>
      <c r="R41" s="5"/>
    </row>
    <row r="42" spans="1:18" ht="18.75">
      <c r="A42" s="61"/>
      <c r="B42" s="63" t="s">
        <v>110</v>
      </c>
      <c r="C42" s="60"/>
      <c r="D42" s="60"/>
      <c r="E42" s="60"/>
      <c r="F42" s="60"/>
      <c r="G42" s="60"/>
      <c r="H42" s="23"/>
      <c r="I42" s="6"/>
      <c r="J42" s="8"/>
      <c r="N42" s="7"/>
      <c r="O42" s="7"/>
      <c r="P42" s="7"/>
      <c r="Q42" s="10"/>
      <c r="R42" s="5"/>
    </row>
    <row r="43" spans="1:18" ht="37.5">
      <c r="A43" s="61"/>
      <c r="B43" s="68" t="s">
        <v>491</v>
      </c>
      <c r="C43" s="60"/>
      <c r="D43" s="60"/>
      <c r="E43" s="60"/>
      <c r="F43" s="60">
        <v>2940.04</v>
      </c>
      <c r="G43" s="60"/>
      <c r="H43" s="23"/>
      <c r="I43" s="6"/>
      <c r="J43" s="8"/>
      <c r="N43" s="7"/>
      <c r="O43" s="7"/>
      <c r="P43" s="7"/>
      <c r="Q43" s="10"/>
      <c r="R43" s="5"/>
    </row>
    <row r="44" spans="1:18" ht="56.25">
      <c r="A44" s="61"/>
      <c r="B44" s="62" t="s">
        <v>492</v>
      </c>
      <c r="C44" s="60"/>
      <c r="D44" s="60"/>
      <c r="E44" s="60"/>
      <c r="F44" s="60">
        <v>4251.75</v>
      </c>
      <c r="G44" s="60"/>
      <c r="H44" s="23"/>
      <c r="I44" s="6"/>
      <c r="J44" s="8"/>
      <c r="N44" s="7"/>
      <c r="O44" s="7"/>
      <c r="P44" s="7"/>
      <c r="Q44" s="10"/>
      <c r="R44" s="5"/>
    </row>
    <row r="45" spans="1:18" ht="18.75">
      <c r="A45" s="61"/>
      <c r="B45" s="63" t="s">
        <v>112</v>
      </c>
      <c r="C45" s="60"/>
      <c r="D45" s="60"/>
      <c r="E45" s="60"/>
      <c r="F45" s="60"/>
      <c r="G45" s="60"/>
      <c r="H45" s="23"/>
      <c r="I45" s="6"/>
      <c r="J45" s="8"/>
      <c r="N45" s="7"/>
      <c r="O45" s="7"/>
      <c r="P45" s="7"/>
      <c r="Q45" s="10"/>
      <c r="R45" s="5"/>
    </row>
    <row r="46" spans="1:18" ht="18.75">
      <c r="A46" s="61"/>
      <c r="B46" s="62" t="s">
        <v>424</v>
      </c>
      <c r="C46" s="60"/>
      <c r="D46" s="60"/>
      <c r="E46" s="60"/>
      <c r="F46" s="60">
        <v>2180.52</v>
      </c>
      <c r="G46" s="60"/>
      <c r="H46" s="23"/>
      <c r="I46" s="6"/>
      <c r="J46" s="8"/>
      <c r="N46" s="7"/>
      <c r="O46" s="7"/>
      <c r="P46" s="7"/>
      <c r="Q46" s="10"/>
      <c r="R46" s="5"/>
    </row>
    <row r="47" spans="1:28" ht="18.75">
      <c r="A47" s="69"/>
      <c r="B47" s="62" t="s">
        <v>11</v>
      </c>
      <c r="C47" s="66">
        <f>SUM(C13:C32)</f>
        <v>8.75</v>
      </c>
      <c r="D47" s="66">
        <f>SUM(D13:D32)</f>
        <v>9.16</v>
      </c>
      <c r="E47" s="60">
        <f aca="true" t="shared" si="11" ref="E47:AB47">SUM(E13:E33)</f>
        <v>429708.89879999997</v>
      </c>
      <c r="F47" s="60">
        <f>F13+F14+F15+F16+F17+F18</f>
        <v>296289.1964</v>
      </c>
      <c r="G47" s="60">
        <f t="shared" si="11"/>
        <v>450102.6768</v>
      </c>
      <c r="H47" s="22">
        <f t="shared" si="11"/>
        <v>9.1869398207125</v>
      </c>
      <c r="I47" s="22">
        <f t="shared" si="11"/>
        <v>9.8031370038</v>
      </c>
      <c r="J47" s="22">
        <f t="shared" si="11"/>
        <v>23992.68</v>
      </c>
      <c r="K47" s="22">
        <f t="shared" si="11"/>
        <v>54</v>
      </c>
      <c r="L47" s="22">
        <f t="shared" si="11"/>
        <v>18</v>
      </c>
      <c r="M47" s="22">
        <f t="shared" si="11"/>
        <v>36</v>
      </c>
      <c r="N47" s="22">
        <f t="shared" si="11"/>
        <v>209935.95</v>
      </c>
      <c r="O47" s="22" t="e">
        <f t="shared" si="11"/>
        <v>#REF!</v>
      </c>
      <c r="P47" s="22">
        <f t="shared" si="11"/>
        <v>146515.2992</v>
      </c>
      <c r="Q47" s="22" t="e">
        <f t="shared" si="11"/>
        <v>#REF!</v>
      </c>
      <c r="R47" s="22">
        <f t="shared" si="11"/>
        <v>8.75</v>
      </c>
      <c r="S47" s="22">
        <f t="shared" si="11"/>
        <v>9.16</v>
      </c>
      <c r="T47" s="22">
        <f t="shared" si="11"/>
        <v>36</v>
      </c>
      <c r="U47" s="22">
        <f t="shared" si="11"/>
        <v>36</v>
      </c>
      <c r="V47" s="22">
        <f t="shared" si="11"/>
        <v>209935.95</v>
      </c>
      <c r="W47" s="22">
        <f t="shared" si="11"/>
        <v>219772.9488</v>
      </c>
      <c r="X47" s="22">
        <f t="shared" si="11"/>
        <v>429708.8988</v>
      </c>
      <c r="Y47" s="22">
        <f t="shared" si="11"/>
        <v>0</v>
      </c>
      <c r="Z47" s="22">
        <f t="shared" si="11"/>
        <v>0</v>
      </c>
      <c r="AA47" s="22">
        <f t="shared" si="11"/>
        <v>0</v>
      </c>
      <c r="AB47" s="22">
        <f t="shared" si="11"/>
        <v>0</v>
      </c>
    </row>
    <row r="48" spans="1:42" ht="19.5" customHeight="1">
      <c r="A48" s="69">
        <v>5</v>
      </c>
      <c r="B48" s="62" t="s">
        <v>22</v>
      </c>
      <c r="C48" s="57">
        <v>1.47</v>
      </c>
      <c r="D48" s="57">
        <v>1.58</v>
      </c>
      <c r="E48" s="60">
        <f>AC48*6*AD48</f>
        <v>73177.674</v>
      </c>
      <c r="F48" s="60">
        <f>E48</f>
        <v>73177.674</v>
      </c>
      <c r="G48" s="60">
        <f>AC48*6*AE48</f>
        <v>82294.89240000001</v>
      </c>
      <c r="H48" s="56" t="e">
        <f>#REF!</f>
        <v>#REF!</v>
      </c>
      <c r="I48" s="5">
        <f>C48+D48</f>
        <v>3.05</v>
      </c>
      <c r="J48" s="46">
        <v>3.43</v>
      </c>
      <c r="K48">
        <v>10</v>
      </c>
      <c r="L48">
        <v>2</v>
      </c>
      <c r="N48" s="7">
        <f>C48*J48*K48</f>
        <v>50.42100000000001</v>
      </c>
      <c r="O48" s="7" t="e">
        <f>#REF!*J48*L48</f>
        <v>#REF!</v>
      </c>
      <c r="P48" s="7" t="e">
        <f>SUM(N48:O48)</f>
        <v>#REF!</v>
      </c>
      <c r="Q48" s="9"/>
      <c r="R48" s="5">
        <v>1.47</v>
      </c>
      <c r="S48">
        <v>1.58</v>
      </c>
      <c r="T48">
        <v>6</v>
      </c>
      <c r="U48">
        <v>6</v>
      </c>
      <c r="V48">
        <f>R48*J48*T48</f>
        <v>30.2526</v>
      </c>
      <c r="W48">
        <f>S48*U48*J48</f>
        <v>32.516400000000004</v>
      </c>
      <c r="X48">
        <f>SUM(V48:W48)</f>
        <v>62.769000000000005</v>
      </c>
      <c r="AC48">
        <f>AC18</f>
        <v>3998.78</v>
      </c>
      <c r="AD48" s="56">
        <v>3.05</v>
      </c>
      <c r="AE48">
        <v>3.43</v>
      </c>
      <c r="AF48" s="56">
        <f>C31</f>
        <v>0</v>
      </c>
      <c r="AG48">
        <f>AG31</f>
        <v>0</v>
      </c>
      <c r="AH48">
        <v>3.05</v>
      </c>
      <c r="AI48">
        <v>3.43</v>
      </c>
      <c r="AN48">
        <f>C18</f>
        <v>4.21</v>
      </c>
      <c r="AO48">
        <v>3.05</v>
      </c>
      <c r="AP48">
        <v>3.43</v>
      </c>
    </row>
    <row r="49" spans="1:17" ht="18.75">
      <c r="A49" s="70"/>
      <c r="B49" s="70"/>
      <c r="C49" s="70"/>
      <c r="D49" s="70"/>
      <c r="E49" s="70"/>
      <c r="F49" s="70"/>
      <c r="G49" s="70"/>
      <c r="H49" s="16"/>
      <c r="Q49" s="10"/>
    </row>
    <row r="50" spans="1:17" ht="18.75">
      <c r="A50" s="115" t="s">
        <v>75</v>
      </c>
      <c r="B50" s="115"/>
      <c r="C50" s="113">
        <v>264216.13</v>
      </c>
      <c r="D50" s="113"/>
      <c r="E50" s="71" t="s">
        <v>13</v>
      </c>
      <c r="F50" s="70"/>
      <c r="G50" s="70"/>
      <c r="H50" s="16"/>
      <c r="Q50" s="10"/>
    </row>
    <row r="51" spans="1:17" ht="30.75" customHeight="1">
      <c r="A51" s="115" t="s">
        <v>76</v>
      </c>
      <c r="B51" s="115"/>
      <c r="C51" s="113">
        <v>326713.58</v>
      </c>
      <c r="D51" s="113"/>
      <c r="E51" s="71" t="s">
        <v>13</v>
      </c>
      <c r="F51" s="70"/>
      <c r="G51" s="70"/>
      <c r="H51" s="16"/>
      <c r="Q51" s="10"/>
    </row>
    <row r="52" spans="1:8" ht="18.75">
      <c r="A52" s="114" t="s">
        <v>12</v>
      </c>
      <c r="B52" s="114"/>
      <c r="C52" s="114"/>
      <c r="D52" s="114"/>
      <c r="E52" s="114"/>
      <c r="F52" s="114"/>
      <c r="G52" s="114"/>
      <c r="H52" s="16"/>
    </row>
    <row r="53" spans="1:8" ht="18.75" customHeight="1" hidden="1">
      <c r="A53" s="112" t="s">
        <v>29</v>
      </c>
      <c r="B53" s="112"/>
      <c r="C53" s="72" t="e">
        <f>C50-#REF!</f>
        <v>#REF!</v>
      </c>
      <c r="D53" s="70" t="s">
        <v>13</v>
      </c>
      <c r="E53" s="70"/>
      <c r="F53" s="70"/>
      <c r="G53" s="70"/>
      <c r="H53" s="16"/>
    </row>
    <row r="54" spans="1:8" ht="18.75" customHeight="1" hidden="1">
      <c r="A54" s="112" t="s">
        <v>31</v>
      </c>
      <c r="B54" s="112"/>
      <c r="C54" s="73">
        <f>E47-F47</f>
        <v>133419.70239999995</v>
      </c>
      <c r="D54" s="74" t="str">
        <f>D53</f>
        <v>рублей</v>
      </c>
      <c r="E54" s="75"/>
      <c r="F54" s="75"/>
      <c r="G54" s="75"/>
      <c r="H54" s="16"/>
    </row>
    <row r="55" spans="1:8" ht="18.75">
      <c r="A55" s="76"/>
      <c r="B55" s="70"/>
      <c r="C55" s="70"/>
      <c r="D55" s="70"/>
      <c r="E55" s="70"/>
      <c r="F55" s="70"/>
      <c r="G55" s="70"/>
      <c r="H55" s="16"/>
    </row>
    <row r="56" spans="1:8" ht="12.75">
      <c r="A56" s="75"/>
      <c r="B56" s="77"/>
      <c r="C56" s="77"/>
      <c r="D56" s="77"/>
      <c r="E56" s="77"/>
      <c r="F56" s="77"/>
      <c r="G56" s="77"/>
      <c r="H56" s="33"/>
    </row>
    <row r="57" spans="1:8" ht="12.75">
      <c r="A57" s="75"/>
      <c r="B57" s="75"/>
      <c r="C57" s="75"/>
      <c r="D57" s="75"/>
      <c r="E57" s="75"/>
      <c r="F57" s="75"/>
      <c r="G57" s="75"/>
      <c r="H57" s="32"/>
    </row>
    <row r="58" spans="1:8" ht="12.75">
      <c r="A58" s="75"/>
      <c r="B58" s="75"/>
      <c r="C58" s="75"/>
      <c r="D58" s="75"/>
      <c r="E58" s="75"/>
      <c r="F58" s="75"/>
      <c r="G58" s="75"/>
      <c r="H58" s="32"/>
    </row>
    <row r="59" spans="1:8" ht="12.75">
      <c r="A59" s="75"/>
      <c r="B59" s="75"/>
      <c r="C59" s="75"/>
      <c r="D59" s="75"/>
      <c r="E59" s="75"/>
      <c r="F59" s="75"/>
      <c r="G59" s="75"/>
      <c r="H59" s="32"/>
    </row>
    <row r="60" spans="1:8" ht="12.75">
      <c r="A60" s="75"/>
      <c r="B60" s="75"/>
      <c r="C60" s="75"/>
      <c r="D60" s="75"/>
      <c r="E60" s="75"/>
      <c r="F60" s="75"/>
      <c r="G60" s="75"/>
      <c r="H60" s="32"/>
    </row>
    <row r="61" spans="1:8" ht="12.75">
      <c r="A61" s="75"/>
      <c r="B61" s="75"/>
      <c r="C61" s="75"/>
      <c r="D61" s="75"/>
      <c r="E61" s="75"/>
      <c r="F61" s="75"/>
      <c r="G61" s="75"/>
      <c r="H61" s="32"/>
    </row>
    <row r="62" spans="1:8" ht="12.75">
      <c r="A62" s="75"/>
      <c r="B62" s="75"/>
      <c r="C62" s="75"/>
      <c r="D62" s="75"/>
      <c r="E62" s="75"/>
      <c r="F62" s="75"/>
      <c r="G62" s="75"/>
      <c r="H62" s="32"/>
    </row>
    <row r="63" spans="1:8" ht="12.75">
      <c r="A63" s="75"/>
      <c r="B63" s="75"/>
      <c r="C63" s="75"/>
      <c r="D63" s="75"/>
      <c r="E63" s="75"/>
      <c r="F63" s="75"/>
      <c r="G63" s="75"/>
      <c r="H63" s="32"/>
    </row>
    <row r="64" spans="1:8" ht="12.75">
      <c r="A64" s="75"/>
      <c r="B64" s="75"/>
      <c r="C64" s="75"/>
      <c r="D64" s="75"/>
      <c r="E64" s="75"/>
      <c r="F64" s="75"/>
      <c r="G64" s="75"/>
      <c r="H64" s="32"/>
    </row>
    <row r="65" spans="1:8" ht="12.75">
      <c r="A65" s="75"/>
      <c r="B65" s="75"/>
      <c r="C65" s="75"/>
      <c r="D65" s="75"/>
      <c r="E65" s="75"/>
      <c r="F65" s="75"/>
      <c r="G65" s="75"/>
      <c r="H65" s="32"/>
    </row>
    <row r="66" spans="1:8" ht="12.75">
      <c r="A66" s="75"/>
      <c r="B66" s="75"/>
      <c r="C66" s="75"/>
      <c r="D66" s="75"/>
      <c r="E66" s="75"/>
      <c r="F66" s="75"/>
      <c r="G66" s="75"/>
      <c r="H66" s="32"/>
    </row>
    <row r="67" spans="1:8" ht="12.75">
      <c r="A67" s="75"/>
      <c r="B67" s="75"/>
      <c r="C67" s="75"/>
      <c r="D67" s="75"/>
      <c r="E67" s="75"/>
      <c r="F67" s="75"/>
      <c r="G67" s="75"/>
      <c r="H67" s="32"/>
    </row>
    <row r="68" spans="1:8" ht="12.75">
      <c r="A68" s="75"/>
      <c r="B68" s="75"/>
      <c r="C68" s="75"/>
      <c r="D68" s="75"/>
      <c r="E68" s="75"/>
      <c r="F68" s="75"/>
      <c r="G68" s="75"/>
      <c r="H68" s="32"/>
    </row>
    <row r="69" spans="1:8" ht="12.75">
      <c r="A69" s="75"/>
      <c r="B69" s="75"/>
      <c r="C69" s="75"/>
      <c r="D69" s="75"/>
      <c r="E69" s="75"/>
      <c r="F69" s="75"/>
      <c r="G69" s="75"/>
      <c r="H69" s="32"/>
    </row>
    <row r="70" spans="1:8" ht="12.75">
      <c r="A70" s="75"/>
      <c r="B70" s="75"/>
      <c r="C70" s="75"/>
      <c r="D70" s="75"/>
      <c r="E70" s="75"/>
      <c r="F70" s="75"/>
      <c r="G70" s="75"/>
      <c r="H70" s="32"/>
    </row>
    <row r="71" spans="1:8" ht="12.75">
      <c r="A71" s="75"/>
      <c r="B71" s="75"/>
      <c r="C71" s="75"/>
      <c r="D71" s="75"/>
      <c r="E71" s="75"/>
      <c r="F71" s="75"/>
      <c r="G71" s="75"/>
      <c r="H71" s="32"/>
    </row>
    <row r="72" spans="1:8" ht="12.75">
      <c r="A72" s="75"/>
      <c r="B72" s="75"/>
      <c r="C72" s="75"/>
      <c r="D72" s="75"/>
      <c r="E72" s="75"/>
      <c r="F72" s="75"/>
      <c r="G72" s="75"/>
      <c r="H72" s="32"/>
    </row>
    <row r="73" spans="1:8" ht="12.75">
      <c r="A73" s="75"/>
      <c r="B73" s="75"/>
      <c r="C73" s="75"/>
      <c r="D73" s="75"/>
      <c r="E73" s="75"/>
      <c r="F73" s="75"/>
      <c r="G73" s="75"/>
      <c r="H73" s="32"/>
    </row>
    <row r="74" spans="1:8" ht="12.75">
      <c r="A74" s="75"/>
      <c r="B74" s="75"/>
      <c r="C74" s="75"/>
      <c r="D74" s="75"/>
      <c r="E74" s="75"/>
      <c r="F74" s="75"/>
      <c r="G74" s="75"/>
      <c r="H74" s="32"/>
    </row>
    <row r="75" spans="1:8" ht="12.75">
      <c r="A75" s="75"/>
      <c r="B75" s="75"/>
      <c r="C75" s="75"/>
      <c r="D75" s="75"/>
      <c r="E75" s="75"/>
      <c r="F75" s="75"/>
      <c r="G75" s="75"/>
      <c r="H75" s="32"/>
    </row>
    <row r="76" spans="1:8" ht="12.75">
      <c r="A76" s="75"/>
      <c r="B76" s="75"/>
      <c r="C76" s="75"/>
      <c r="D76" s="75"/>
      <c r="E76" s="75"/>
      <c r="F76" s="75"/>
      <c r="G76" s="75"/>
      <c r="H76" s="32"/>
    </row>
    <row r="77" spans="1:8" ht="12.75">
      <c r="A77" s="75"/>
      <c r="B77" s="75"/>
      <c r="C77" s="75"/>
      <c r="D77" s="75"/>
      <c r="E77" s="75"/>
      <c r="F77" s="75"/>
      <c r="G77" s="75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54:B54"/>
    <mergeCell ref="J9:Q12"/>
    <mergeCell ref="A53:B53"/>
    <mergeCell ref="C51:D51"/>
    <mergeCell ref="R9:X12"/>
    <mergeCell ref="A52:G52"/>
    <mergeCell ref="C9:D10"/>
    <mergeCell ref="C50:D50"/>
    <mergeCell ref="A50:B50"/>
    <mergeCell ref="A51:B5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5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205"/>
  <sheetViews>
    <sheetView view="pageBreakPreview" zoomScale="75" zoomScaleSheetLayoutView="75" zoomScalePageLayoutView="0" workbookViewId="0" topLeftCell="F27">
      <selection activeCell="AK27" sqref="AK1:BD16384"/>
    </sheetView>
  </sheetViews>
  <sheetFormatPr defaultColWidth="9.00390625" defaultRowHeight="12.75"/>
  <cols>
    <col min="1" max="1" width="8.25390625" style="0" bestFit="1" customWidth="1"/>
    <col min="2" max="2" width="70.00390625" style="0" customWidth="1"/>
    <col min="3" max="3" width="12.75390625" style="0" customWidth="1"/>
    <col min="4" max="4" width="13.8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56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70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2801.7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37.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9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AK13*6*AL13</f>
        <v>35973.827999999994</v>
      </c>
      <c r="F13" s="22">
        <f>E13</f>
        <v>35973.827999999994</v>
      </c>
      <c r="G13" s="22">
        <f aca="true" t="shared" si="1" ref="G13:G18">AK13*12*AM13</f>
        <v>37991.05199999999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2801.7</v>
      </c>
      <c r="K13">
        <v>6</v>
      </c>
      <c r="L13">
        <v>2</v>
      </c>
      <c r="M13">
        <v>4</v>
      </c>
      <c r="N13" s="7">
        <f aca="true" t="shared" si="4" ref="N13:N18">C13*J13*K13</f>
        <v>17650.71</v>
      </c>
      <c r="O13" s="7" t="e">
        <f>J13*#REF!*L13</f>
        <v>#REF!</v>
      </c>
      <c r="P13" s="7">
        <f aca="true" t="shared" si="5" ref="P13:P18">D13*J13*M13</f>
        <v>12215.412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17650.71</v>
      </c>
      <c r="W13">
        <f aca="true" t="shared" si="8" ref="W13:W18">U13*S13*J13</f>
        <v>18323.118000000002</v>
      </c>
      <c r="X13">
        <f aca="true" t="shared" si="9" ref="X13:X18">SUM(V13:W13)</f>
        <v>35973.828</v>
      </c>
      <c r="AK13" s="56">
        <f>C7</f>
        <v>2801.7</v>
      </c>
      <c r="AL13" s="5">
        <f aca="true" t="shared" si="10" ref="AL13:AL18">C13+D13</f>
        <v>2.14</v>
      </c>
      <c r="AM13" s="46">
        <v>1.13</v>
      </c>
    </row>
    <row r="14" spans="1:39" ht="18.7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45723.74399999999</v>
      </c>
      <c r="F14" s="22">
        <f>E14</f>
        <v>45723.74399999999</v>
      </c>
      <c r="G14" s="22">
        <f t="shared" si="1"/>
        <v>48749.57999999999</v>
      </c>
      <c r="H14" s="23">
        <f t="shared" si="2"/>
        <v>1.3964148527483002</v>
      </c>
      <c r="I14" s="6">
        <f t="shared" si="3"/>
        <v>1.4900768245776</v>
      </c>
      <c r="J14" s="8">
        <f>J13</f>
        <v>2801.7</v>
      </c>
      <c r="K14">
        <v>6</v>
      </c>
      <c r="L14">
        <v>2</v>
      </c>
      <c r="M14">
        <v>4</v>
      </c>
      <c r="N14" s="7">
        <f t="shared" si="4"/>
        <v>22357.566</v>
      </c>
      <c r="O14" s="7" t="e">
        <f>J14*#REF!*L14</f>
        <v>#REF!</v>
      </c>
      <c r="P14" s="7">
        <f t="shared" si="5"/>
        <v>15577.451999999997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22357.566</v>
      </c>
      <c r="W14">
        <f t="shared" si="8"/>
        <v>23366.178</v>
      </c>
      <c r="X14">
        <f t="shared" si="9"/>
        <v>45723.744</v>
      </c>
      <c r="AK14">
        <f>AK13</f>
        <v>2801.7</v>
      </c>
      <c r="AL14" s="5">
        <f t="shared" si="10"/>
        <v>2.7199999999999998</v>
      </c>
      <c r="AM14" s="46">
        <v>1.45</v>
      </c>
    </row>
    <row r="15" spans="1:39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4706.856</v>
      </c>
      <c r="F15" s="22">
        <f>E15</f>
        <v>4706.856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2801.7</v>
      </c>
      <c r="K15">
        <v>6</v>
      </c>
      <c r="L15">
        <v>2</v>
      </c>
      <c r="M15">
        <v>4</v>
      </c>
      <c r="N15" s="7">
        <f t="shared" si="4"/>
        <v>2185.326</v>
      </c>
      <c r="O15" s="7" t="e">
        <f>J15*#REF!*L15</f>
        <v>#REF!</v>
      </c>
      <c r="P15" s="7">
        <f t="shared" si="5"/>
        <v>1681.0199999999998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2185.326</v>
      </c>
      <c r="W15">
        <f t="shared" si="8"/>
        <v>0</v>
      </c>
      <c r="X15">
        <f t="shared" si="9"/>
        <v>2185.326</v>
      </c>
      <c r="AK15">
        <f>AK14</f>
        <v>2801.7</v>
      </c>
      <c r="AL15" s="5">
        <f t="shared" si="10"/>
        <v>0.28</v>
      </c>
      <c r="AM15" s="46">
        <v>0</v>
      </c>
    </row>
    <row r="16" spans="1:39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27064.421999999995</v>
      </c>
      <c r="F16" s="22">
        <f>E16</f>
        <v>27064.421999999995</v>
      </c>
      <c r="G16" s="22">
        <f t="shared" si="1"/>
        <v>27568.727999999992</v>
      </c>
      <c r="H16" s="23">
        <f t="shared" si="2"/>
        <v>0.8294494238129001</v>
      </c>
      <c r="I16" s="6">
        <f t="shared" si="3"/>
        <v>0.8850832266288</v>
      </c>
      <c r="J16" s="8">
        <f>J15</f>
        <v>2801.7</v>
      </c>
      <c r="K16">
        <v>6</v>
      </c>
      <c r="L16">
        <v>2</v>
      </c>
      <c r="M16">
        <v>4</v>
      </c>
      <c r="N16" s="7">
        <f t="shared" si="4"/>
        <v>13280.057999999999</v>
      </c>
      <c r="O16" s="7" t="e">
        <f>J16*#REF!*L16</f>
        <v>#REF!</v>
      </c>
      <c r="P16" s="7">
        <f t="shared" si="5"/>
        <v>9189.576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13280.057999999999</v>
      </c>
      <c r="W16">
        <f t="shared" si="8"/>
        <v>13784.364</v>
      </c>
      <c r="X16">
        <f t="shared" si="9"/>
        <v>27064.422</v>
      </c>
      <c r="AK16">
        <f>AK15</f>
        <v>2801.7</v>
      </c>
      <c r="AL16" s="5">
        <f t="shared" si="10"/>
        <v>1.6099999999999999</v>
      </c>
      <c r="AM16" s="46">
        <v>0.82</v>
      </c>
    </row>
    <row r="17" spans="1:39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41689.295999999995</v>
      </c>
      <c r="F17" s="22">
        <f>E17</f>
        <v>41689.295999999995</v>
      </c>
      <c r="G17" s="22">
        <f t="shared" si="1"/>
        <v>41689.295999999995</v>
      </c>
      <c r="H17" s="23">
        <f t="shared" si="2"/>
        <v>1.3019206145924</v>
      </c>
      <c r="I17" s="6">
        <f t="shared" si="3"/>
        <v>1.3892445582528</v>
      </c>
      <c r="J17" s="8">
        <f>J16</f>
        <v>2801.7</v>
      </c>
      <c r="K17">
        <v>6</v>
      </c>
      <c r="L17">
        <v>2</v>
      </c>
      <c r="M17">
        <v>4</v>
      </c>
      <c r="N17" s="7">
        <f t="shared" si="4"/>
        <v>20844.647999999997</v>
      </c>
      <c r="O17" s="7" t="e">
        <f>J17*#REF!*L17</f>
        <v>#REF!</v>
      </c>
      <c r="P17" s="7">
        <f t="shared" si="5"/>
        <v>13896.431999999999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20844.647999999997</v>
      </c>
      <c r="W17">
        <f t="shared" si="8"/>
        <v>20844.647999999997</v>
      </c>
      <c r="X17">
        <f t="shared" si="9"/>
        <v>41689.295999999995</v>
      </c>
      <c r="AK17">
        <f>AK16</f>
        <v>2801.7</v>
      </c>
      <c r="AL17" s="5">
        <f t="shared" si="10"/>
        <v>2.48</v>
      </c>
      <c r="AM17" s="46">
        <v>1.24</v>
      </c>
    </row>
    <row r="18" spans="1:39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145912.53599999996</v>
      </c>
      <c r="F18" s="60">
        <f>F20+F21+F22+F24+F26+F28+F29+F31+F33+F34+F36+F37+F38+F40+F41+F42+F44+F45+F47+F48+F49+F50+F52</f>
        <v>74485.26999999999</v>
      </c>
      <c r="G18" s="22">
        <f t="shared" si="1"/>
        <v>159360.69599999997</v>
      </c>
      <c r="H18" s="23">
        <f t="shared" si="2"/>
        <v>4.4202304737371</v>
      </c>
      <c r="I18" s="6">
        <f t="shared" si="3"/>
        <v>4.7167093469712</v>
      </c>
      <c r="J18" s="8">
        <f>J17</f>
        <v>2801.7</v>
      </c>
      <c r="K18">
        <v>6</v>
      </c>
      <c r="L18">
        <v>2</v>
      </c>
      <c r="M18">
        <v>4</v>
      </c>
      <c r="N18" s="7">
        <f t="shared" si="4"/>
        <v>70770.942</v>
      </c>
      <c r="O18" s="7" t="e">
        <f>J18*#REF!*L18</f>
        <v>#REF!</v>
      </c>
      <c r="P18" s="7">
        <f t="shared" si="5"/>
        <v>50094.396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70770.942</v>
      </c>
      <c r="W18">
        <f t="shared" si="8"/>
        <v>77663.124</v>
      </c>
      <c r="X18">
        <f t="shared" si="9"/>
        <v>148434.066</v>
      </c>
      <c r="AK18">
        <f>AK17</f>
        <v>2801.7</v>
      </c>
      <c r="AL18" s="5">
        <f t="shared" si="10"/>
        <v>8.68</v>
      </c>
      <c r="AM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21"/>
      <c r="B20" s="20" t="s">
        <v>444</v>
      </c>
      <c r="C20" s="22"/>
      <c r="D20" s="22"/>
      <c r="E20" s="22"/>
      <c r="F20" s="60">
        <v>208.7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445</v>
      </c>
      <c r="C21" s="22"/>
      <c r="D21" s="22"/>
      <c r="E21" s="22"/>
      <c r="F21" s="60">
        <v>10023.2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446</v>
      </c>
      <c r="C22" s="22"/>
      <c r="D22" s="22"/>
      <c r="E22" s="22"/>
      <c r="F22" s="60">
        <v>220.4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4" t="s">
        <v>84</v>
      </c>
      <c r="C23" s="22"/>
      <c r="D23" s="22"/>
      <c r="E23" s="22"/>
      <c r="F23" s="60"/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447</v>
      </c>
      <c r="C24" s="22"/>
      <c r="D24" s="22"/>
      <c r="E24" s="22"/>
      <c r="F24" s="60">
        <v>983.72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44" t="s">
        <v>85</v>
      </c>
      <c r="C25" s="22"/>
      <c r="D25" s="22"/>
      <c r="E25" s="22"/>
      <c r="F25" s="60"/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20" t="s">
        <v>448</v>
      </c>
      <c r="C26" s="22"/>
      <c r="D26" s="22"/>
      <c r="E26" s="22"/>
      <c r="F26" s="60">
        <v>844.31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44" t="s">
        <v>86</v>
      </c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20" t="s">
        <v>449</v>
      </c>
      <c r="C28" s="22"/>
      <c r="D28" s="22"/>
      <c r="E28" s="22"/>
      <c r="F28" s="60">
        <v>2299.84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450</v>
      </c>
      <c r="C29" s="22"/>
      <c r="D29" s="22"/>
      <c r="E29" s="22"/>
      <c r="F29" s="60">
        <v>2583.57</v>
      </c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44" t="s">
        <v>87</v>
      </c>
      <c r="C30" s="22"/>
      <c r="D30" s="22"/>
      <c r="E30" s="22"/>
      <c r="F30" s="60"/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21"/>
      <c r="B31" s="35" t="s">
        <v>451</v>
      </c>
      <c r="C31" s="22"/>
      <c r="D31" s="22"/>
      <c r="E31" s="22"/>
      <c r="F31" s="60">
        <v>1732.83</v>
      </c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44" t="s">
        <v>89</v>
      </c>
      <c r="C32" s="22"/>
      <c r="D32" s="22"/>
      <c r="E32" s="22"/>
      <c r="F32" s="60"/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>
      <c r="A33" s="21"/>
      <c r="B33" s="20" t="s">
        <v>452</v>
      </c>
      <c r="C33" s="22"/>
      <c r="D33" s="22"/>
      <c r="E33" s="22"/>
      <c r="F33" s="60">
        <v>2347.99</v>
      </c>
      <c r="G33" s="22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20" t="s">
        <v>453</v>
      </c>
      <c r="C34" s="22"/>
      <c r="D34" s="22"/>
      <c r="E34" s="22"/>
      <c r="F34" s="60">
        <v>1163.22</v>
      </c>
      <c r="G34" s="22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>
      <c r="A35" s="21"/>
      <c r="B35" s="44" t="s">
        <v>104</v>
      </c>
      <c r="C35" s="22"/>
      <c r="D35" s="22"/>
      <c r="E35" s="22"/>
      <c r="F35" s="60"/>
      <c r="G35" s="22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21"/>
      <c r="B36" s="20" t="s">
        <v>454</v>
      </c>
      <c r="C36" s="22"/>
      <c r="D36" s="22"/>
      <c r="E36" s="22"/>
      <c r="F36" s="60">
        <v>9467.21</v>
      </c>
      <c r="G36" s="22"/>
      <c r="H36" s="23"/>
      <c r="I36" s="6"/>
      <c r="J36" s="8"/>
      <c r="N36" s="7"/>
      <c r="O36" s="7"/>
      <c r="P36" s="7"/>
      <c r="Q36" s="9"/>
      <c r="R36" s="5"/>
      <c r="S36" s="5"/>
    </row>
    <row r="37" spans="1:19" ht="18.75">
      <c r="A37" s="21"/>
      <c r="B37" s="20" t="s">
        <v>455</v>
      </c>
      <c r="C37" s="22"/>
      <c r="D37" s="22"/>
      <c r="E37" s="22"/>
      <c r="F37" s="60">
        <v>2139</v>
      </c>
      <c r="G37" s="22"/>
      <c r="H37" s="23"/>
      <c r="I37" s="6"/>
      <c r="J37" s="8"/>
      <c r="N37" s="7"/>
      <c r="O37" s="7"/>
      <c r="P37" s="7"/>
      <c r="Q37" s="9"/>
      <c r="R37" s="5"/>
      <c r="S37" s="5"/>
    </row>
    <row r="38" spans="1:19" ht="18.75">
      <c r="A38" s="21"/>
      <c r="B38" s="20" t="s">
        <v>456</v>
      </c>
      <c r="C38" s="22"/>
      <c r="D38" s="22"/>
      <c r="E38" s="22"/>
      <c r="F38" s="60">
        <v>58.29</v>
      </c>
      <c r="G38" s="22"/>
      <c r="H38" s="23"/>
      <c r="I38" s="6"/>
      <c r="J38" s="8"/>
      <c r="N38" s="7"/>
      <c r="O38" s="7"/>
      <c r="P38" s="7"/>
      <c r="Q38" s="9"/>
      <c r="R38" s="5"/>
      <c r="S38" s="5"/>
    </row>
    <row r="39" spans="1:19" ht="18.75">
      <c r="A39" s="21"/>
      <c r="B39" s="44" t="s">
        <v>105</v>
      </c>
      <c r="C39" s="22"/>
      <c r="D39" s="22"/>
      <c r="E39" s="22"/>
      <c r="F39" s="60"/>
      <c r="G39" s="22"/>
      <c r="H39" s="23"/>
      <c r="I39" s="6"/>
      <c r="J39" s="8"/>
      <c r="N39" s="7"/>
      <c r="O39" s="7"/>
      <c r="P39" s="7"/>
      <c r="Q39" s="9"/>
      <c r="R39" s="5"/>
      <c r="S39" s="5"/>
    </row>
    <row r="40" spans="1:19" ht="18.75">
      <c r="A40" s="21"/>
      <c r="B40" s="20" t="s">
        <v>457</v>
      </c>
      <c r="C40" s="22"/>
      <c r="D40" s="22"/>
      <c r="E40" s="22"/>
      <c r="F40" s="60">
        <v>234</v>
      </c>
      <c r="G40" s="22"/>
      <c r="H40" s="23"/>
      <c r="I40" s="6"/>
      <c r="J40" s="8"/>
      <c r="N40" s="7"/>
      <c r="O40" s="7"/>
      <c r="P40" s="7"/>
      <c r="Q40" s="9"/>
      <c r="R40" s="5"/>
      <c r="S40" s="5"/>
    </row>
    <row r="41" spans="1:19" ht="18.75">
      <c r="A41" s="21"/>
      <c r="B41" s="20" t="s">
        <v>458</v>
      </c>
      <c r="C41" s="22"/>
      <c r="D41" s="22"/>
      <c r="E41" s="22"/>
      <c r="F41" s="60">
        <v>4087.83</v>
      </c>
      <c r="G41" s="22"/>
      <c r="H41" s="23"/>
      <c r="I41" s="6"/>
      <c r="J41" s="8"/>
      <c r="N41" s="7"/>
      <c r="O41" s="7"/>
      <c r="P41" s="7"/>
      <c r="Q41" s="9"/>
      <c r="R41" s="5"/>
      <c r="S41" s="5"/>
    </row>
    <row r="42" spans="1:19" ht="37.5">
      <c r="A42" s="21"/>
      <c r="B42" s="20" t="s">
        <v>459</v>
      </c>
      <c r="C42" s="22"/>
      <c r="D42" s="22"/>
      <c r="E42" s="22"/>
      <c r="F42" s="60">
        <v>11794</v>
      </c>
      <c r="G42" s="22"/>
      <c r="H42" s="23"/>
      <c r="I42" s="6"/>
      <c r="J42" s="8"/>
      <c r="N42" s="7"/>
      <c r="O42" s="7"/>
      <c r="P42" s="7"/>
      <c r="Q42" s="9"/>
      <c r="R42" s="5"/>
      <c r="S42" s="5"/>
    </row>
    <row r="43" spans="1:19" ht="18.75">
      <c r="A43" s="21"/>
      <c r="B43" s="44" t="s">
        <v>107</v>
      </c>
      <c r="C43" s="22"/>
      <c r="D43" s="22"/>
      <c r="E43" s="22"/>
      <c r="F43" s="60"/>
      <c r="G43" s="22"/>
      <c r="H43" s="23"/>
      <c r="I43" s="6"/>
      <c r="J43" s="8"/>
      <c r="N43" s="7"/>
      <c r="O43" s="7"/>
      <c r="P43" s="7"/>
      <c r="Q43" s="9"/>
      <c r="R43" s="5"/>
      <c r="S43" s="5"/>
    </row>
    <row r="44" spans="1:19" ht="16.5" customHeight="1">
      <c r="A44" s="21"/>
      <c r="B44" s="20" t="s">
        <v>460</v>
      </c>
      <c r="C44" s="22"/>
      <c r="D44" s="22"/>
      <c r="E44" s="22"/>
      <c r="F44" s="60">
        <v>1193.33</v>
      </c>
      <c r="G44" s="22"/>
      <c r="H44" s="23"/>
      <c r="I44" s="6"/>
      <c r="J44" s="8"/>
      <c r="N44" s="7"/>
      <c r="O44" s="7"/>
      <c r="P44" s="7"/>
      <c r="Q44" s="9"/>
      <c r="R44" s="5"/>
      <c r="S44" s="5"/>
    </row>
    <row r="45" spans="1:19" ht="18.75">
      <c r="A45" s="21"/>
      <c r="B45" s="20" t="s">
        <v>461</v>
      </c>
      <c r="C45" s="22"/>
      <c r="D45" s="22"/>
      <c r="E45" s="22"/>
      <c r="F45" s="60">
        <v>3139</v>
      </c>
      <c r="G45" s="22"/>
      <c r="H45" s="23"/>
      <c r="I45" s="6"/>
      <c r="J45" s="8"/>
      <c r="N45" s="7"/>
      <c r="O45" s="7"/>
      <c r="P45" s="7"/>
      <c r="Q45" s="9"/>
      <c r="R45" s="5"/>
      <c r="S45" s="5"/>
    </row>
    <row r="46" spans="1:19" ht="18.75">
      <c r="A46" s="21"/>
      <c r="B46" s="44" t="s">
        <v>110</v>
      </c>
      <c r="C46" s="22"/>
      <c r="D46" s="22"/>
      <c r="E46" s="22"/>
      <c r="F46" s="60"/>
      <c r="G46" s="22"/>
      <c r="H46" s="23"/>
      <c r="I46" s="6"/>
      <c r="J46" s="8"/>
      <c r="N46" s="7"/>
      <c r="O46" s="7"/>
      <c r="P46" s="7"/>
      <c r="Q46" s="9"/>
      <c r="R46" s="5"/>
      <c r="S46" s="5"/>
    </row>
    <row r="47" spans="1:19" ht="18.75">
      <c r="A47" s="21"/>
      <c r="B47" s="20" t="s">
        <v>251</v>
      </c>
      <c r="C47" s="22"/>
      <c r="D47" s="22"/>
      <c r="E47" s="22"/>
      <c r="F47" s="60">
        <v>213.49</v>
      </c>
      <c r="G47" s="22"/>
      <c r="H47" s="23"/>
      <c r="I47" s="6"/>
      <c r="J47" s="8"/>
      <c r="N47" s="7"/>
      <c r="O47" s="7"/>
      <c r="P47" s="7"/>
      <c r="Q47" s="9"/>
      <c r="R47" s="5"/>
      <c r="S47" s="5"/>
    </row>
    <row r="48" spans="1:19" ht="18.75">
      <c r="A48" s="21"/>
      <c r="B48" s="20" t="s">
        <v>462</v>
      </c>
      <c r="C48" s="22"/>
      <c r="D48" s="22"/>
      <c r="E48" s="22"/>
      <c r="F48" s="60">
        <v>3732.99</v>
      </c>
      <c r="G48" s="22"/>
      <c r="H48" s="23"/>
      <c r="I48" s="6"/>
      <c r="J48" s="8"/>
      <c r="N48" s="7"/>
      <c r="O48" s="7"/>
      <c r="P48" s="7"/>
      <c r="Q48" s="9"/>
      <c r="R48" s="5"/>
      <c r="S48" s="5"/>
    </row>
    <row r="49" spans="1:19" ht="18.75">
      <c r="A49" s="21"/>
      <c r="B49" s="20" t="s">
        <v>463</v>
      </c>
      <c r="C49" s="22"/>
      <c r="D49" s="22"/>
      <c r="E49" s="22"/>
      <c r="F49" s="60">
        <v>9978.31</v>
      </c>
      <c r="G49" s="22"/>
      <c r="H49" s="23"/>
      <c r="I49" s="6"/>
      <c r="J49" s="8"/>
      <c r="N49" s="7"/>
      <c r="O49" s="7"/>
      <c r="P49" s="7"/>
      <c r="Q49" s="9"/>
      <c r="R49" s="5"/>
      <c r="S49" s="5"/>
    </row>
    <row r="50" spans="1:19" ht="18.75">
      <c r="A50" s="21"/>
      <c r="B50" s="20" t="s">
        <v>464</v>
      </c>
      <c r="C50" s="22"/>
      <c r="D50" s="22"/>
      <c r="E50" s="22"/>
      <c r="F50" s="60">
        <v>4586.36</v>
      </c>
      <c r="G50" s="22"/>
      <c r="H50" s="23"/>
      <c r="I50" s="6"/>
      <c r="J50" s="8"/>
      <c r="N50" s="7"/>
      <c r="O50" s="7"/>
      <c r="P50" s="7"/>
      <c r="Q50" s="9"/>
      <c r="R50" s="5"/>
      <c r="S50" s="5"/>
    </row>
    <row r="51" spans="1:19" ht="18.75">
      <c r="A51" s="21"/>
      <c r="B51" s="44" t="s">
        <v>112</v>
      </c>
      <c r="C51" s="22"/>
      <c r="D51" s="22"/>
      <c r="E51" s="22"/>
      <c r="F51" s="60"/>
      <c r="G51" s="22"/>
      <c r="H51" s="23"/>
      <c r="I51" s="6"/>
      <c r="J51" s="8"/>
      <c r="N51" s="7"/>
      <c r="O51" s="7"/>
      <c r="P51" s="7"/>
      <c r="Q51" s="9"/>
      <c r="R51" s="5"/>
      <c r="S51" s="5"/>
    </row>
    <row r="52" spans="1:19" ht="18.75">
      <c r="A52" s="21"/>
      <c r="B52" s="20" t="s">
        <v>124</v>
      </c>
      <c r="C52" s="22"/>
      <c r="D52" s="22"/>
      <c r="E52" s="22"/>
      <c r="F52" s="60">
        <v>1453.68</v>
      </c>
      <c r="G52" s="22"/>
      <c r="H52" s="23"/>
      <c r="I52" s="6"/>
      <c r="J52" s="8"/>
      <c r="N52" s="7"/>
      <c r="O52" s="7"/>
      <c r="P52" s="7"/>
      <c r="Q52" s="9"/>
      <c r="R52" s="5"/>
      <c r="S52" s="5"/>
    </row>
    <row r="53" spans="1:24" ht="18.75">
      <c r="A53" s="18"/>
      <c r="B53" s="20" t="s">
        <v>11</v>
      </c>
      <c r="C53" s="19">
        <f>SUM(C13:C30)</f>
        <v>8.75</v>
      </c>
      <c r="D53" s="19">
        <f>SUM(D13:D30)</f>
        <v>9.16</v>
      </c>
      <c r="E53" s="22">
        <f>SUM(E13:E30)</f>
        <v>301070.6819999999</v>
      </c>
      <c r="F53" s="60">
        <f>F13+F14+F15+F16+F17+F18</f>
        <v>229643.41599999997</v>
      </c>
      <c r="G53" s="22">
        <f>G13+G14+G15+G16+G17+G18</f>
        <v>315359.35199999996</v>
      </c>
      <c r="H53" s="23">
        <f>1.04993597951*C53</f>
        <v>9.186939820712501</v>
      </c>
      <c r="I53" s="6">
        <f>1.12035851472*C53</f>
        <v>9.8031370038</v>
      </c>
      <c r="J53" s="8">
        <f>J18</f>
        <v>2801.7</v>
      </c>
      <c r="N53" s="7"/>
      <c r="Q53" s="10"/>
      <c r="R53" s="5">
        <f>SUM(R13:R30)</f>
        <v>8.75</v>
      </c>
      <c r="S53" s="5">
        <f>SUM(S13:S30)</f>
        <v>9.16</v>
      </c>
      <c r="T53" s="5"/>
      <c r="U53" s="5"/>
      <c r="V53" s="5">
        <f>SUM(V13:V30)</f>
        <v>147089.25</v>
      </c>
      <c r="W53" s="5">
        <f>SUM(W13:W30)</f>
        <v>153981.432</v>
      </c>
      <c r="X53" s="5">
        <f>SUM(X13:X30)</f>
        <v>301070.68200000003</v>
      </c>
    </row>
    <row r="54" spans="1:39" ht="19.5" customHeight="1">
      <c r="A54" s="18">
        <v>5</v>
      </c>
      <c r="B54" s="25" t="s">
        <v>22</v>
      </c>
      <c r="C54" s="57">
        <v>1.47</v>
      </c>
      <c r="D54" s="57">
        <v>1.58</v>
      </c>
      <c r="E54" s="60">
        <f>AK54*6*AL54</f>
        <v>50934.90599999999</v>
      </c>
      <c r="F54" s="60">
        <f>E54</f>
        <v>50934.90599999999</v>
      </c>
      <c r="G54" s="60">
        <f>AM54*6*AK54</f>
        <v>57658.986000000004</v>
      </c>
      <c r="H54" s="56" t="e">
        <f>#REF!</f>
        <v>#REF!</v>
      </c>
      <c r="I54" s="5">
        <f>C54+D54</f>
        <v>3.05</v>
      </c>
      <c r="J54" s="46">
        <v>3.43</v>
      </c>
      <c r="K54">
        <v>10</v>
      </c>
      <c r="L54">
        <v>2</v>
      </c>
      <c r="N54" s="7">
        <f>C54*J54*K54</f>
        <v>50.42100000000001</v>
      </c>
      <c r="O54" s="7" t="e">
        <f>#REF!*J54*L54</f>
        <v>#REF!</v>
      </c>
      <c r="P54" s="7" t="e">
        <f>SUM(N54:O54)</f>
        <v>#REF!</v>
      </c>
      <c r="Q54" s="9"/>
      <c r="R54" s="5">
        <v>1.47</v>
      </c>
      <c r="S54">
        <v>1.58</v>
      </c>
      <c r="T54">
        <v>6</v>
      </c>
      <c r="U54">
        <v>6</v>
      </c>
      <c r="V54">
        <f>R54*J54*T54</f>
        <v>30.2526</v>
      </c>
      <c r="W54">
        <f>S54*U54*J54</f>
        <v>32.516400000000004</v>
      </c>
      <c r="X54">
        <f>SUM(V54:W54)</f>
        <v>62.769000000000005</v>
      </c>
      <c r="AC54">
        <f>AC25</f>
        <v>0</v>
      </c>
      <c r="AD54" s="56">
        <v>3.05</v>
      </c>
      <c r="AE54">
        <v>3.43</v>
      </c>
      <c r="AK54">
        <f>AK18</f>
        <v>2801.7</v>
      </c>
      <c r="AL54">
        <v>3.03</v>
      </c>
      <c r="AM54">
        <v>3.43</v>
      </c>
    </row>
    <row r="55" spans="1:17" ht="18.75">
      <c r="A55" s="16"/>
      <c r="B55" s="26"/>
      <c r="C55" s="16"/>
      <c r="D55" s="16"/>
      <c r="E55" s="16"/>
      <c r="F55" s="16"/>
      <c r="G55" s="16"/>
      <c r="H55" s="16"/>
      <c r="Q55" s="10"/>
    </row>
    <row r="56" spans="1:17" ht="18.75">
      <c r="A56" s="90" t="s">
        <v>75</v>
      </c>
      <c r="B56" s="90"/>
      <c r="C56" s="110">
        <v>341505.94</v>
      </c>
      <c r="D56" s="110"/>
      <c r="E56" s="12" t="s">
        <v>13</v>
      </c>
      <c r="F56" s="16"/>
      <c r="G56" s="16"/>
      <c r="H56" s="16"/>
      <c r="Q56" s="10"/>
    </row>
    <row r="57" spans="1:17" ht="30.75" customHeight="1">
      <c r="A57" s="90" t="s">
        <v>76</v>
      </c>
      <c r="B57" s="90"/>
      <c r="C57" s="110">
        <v>401683.37</v>
      </c>
      <c r="D57" s="110"/>
      <c r="E57" s="12" t="s">
        <v>13</v>
      </c>
      <c r="F57" s="16"/>
      <c r="G57" s="16"/>
      <c r="H57" s="16"/>
      <c r="Q57" s="10"/>
    </row>
    <row r="58" spans="1:8" ht="18.75">
      <c r="A58" s="105" t="s">
        <v>12</v>
      </c>
      <c r="B58" s="105"/>
      <c r="C58" s="105"/>
      <c r="D58" s="105"/>
      <c r="E58" s="105"/>
      <c r="F58" s="105"/>
      <c r="G58" s="105"/>
      <c r="H58" s="16"/>
    </row>
    <row r="59" spans="1:8" ht="18.75" customHeight="1" hidden="1">
      <c r="A59" s="106" t="s">
        <v>29</v>
      </c>
      <c r="B59" s="106"/>
      <c r="C59" s="11" t="e">
        <f>C56-#REF!</f>
        <v>#REF!</v>
      </c>
      <c r="D59" s="16" t="s">
        <v>13</v>
      </c>
      <c r="E59" s="16"/>
      <c r="F59" s="16"/>
      <c r="G59" s="16"/>
      <c r="H59" s="16"/>
    </row>
    <row r="60" spans="1:8" ht="18.75" customHeight="1" hidden="1">
      <c r="A60" s="106" t="s">
        <v>31</v>
      </c>
      <c r="B60" s="106"/>
      <c r="C60" s="51">
        <f>E53-F53</f>
        <v>71427.26599999995</v>
      </c>
      <c r="D60" s="52" t="str">
        <f>D59</f>
        <v>рублей</v>
      </c>
      <c r="E60" s="32"/>
      <c r="F60" s="32"/>
      <c r="G60" s="32"/>
      <c r="H60" s="16"/>
    </row>
    <row r="61" spans="1:8" ht="18.75" hidden="1">
      <c r="A61" s="14"/>
      <c r="B61" s="16"/>
      <c r="C61" s="16"/>
      <c r="D61" s="16"/>
      <c r="E61" s="16"/>
      <c r="F61" s="16"/>
      <c r="G61" s="16"/>
      <c r="H61" s="16"/>
    </row>
    <row r="62" spans="1:8" ht="12.75" hidden="1">
      <c r="A62" s="32"/>
      <c r="B62" s="33"/>
      <c r="C62" s="33"/>
      <c r="D62" s="33"/>
      <c r="E62" s="33"/>
      <c r="F62" s="33"/>
      <c r="G62" s="33"/>
      <c r="H62" s="33"/>
    </row>
    <row r="63" spans="1:8" ht="12.75" hidden="1">
      <c r="A63" s="32"/>
      <c r="B63" s="32"/>
      <c r="C63" s="32"/>
      <c r="D63" s="32"/>
      <c r="E63" s="32"/>
      <c r="F63" s="32"/>
      <c r="G63" s="32"/>
      <c r="H63" s="32"/>
    </row>
    <row r="64" spans="1:8" ht="12.75" hidden="1">
      <c r="A64" s="32"/>
      <c r="B64" s="32"/>
      <c r="C64" s="32"/>
      <c r="D64" s="32"/>
      <c r="E64" s="32"/>
      <c r="F64" s="32"/>
      <c r="G64" s="32"/>
      <c r="H64" s="32"/>
    </row>
    <row r="65" spans="1:8" ht="12.75" hidden="1">
      <c r="A65" s="32"/>
      <c r="B65" s="32"/>
      <c r="C65" s="32"/>
      <c r="D65" s="32"/>
      <c r="E65" s="32"/>
      <c r="F65" s="32"/>
      <c r="G65" s="32"/>
      <c r="H65" s="32"/>
    </row>
    <row r="66" spans="1:8" ht="75" hidden="1">
      <c r="A66" s="32"/>
      <c r="B66" s="32"/>
      <c r="C66" s="32"/>
      <c r="D66" s="32"/>
      <c r="E66" s="32"/>
      <c r="F66" s="24" t="s">
        <v>33</v>
      </c>
      <c r="G66" s="32"/>
      <c r="H66" s="32"/>
    </row>
    <row r="67" spans="1:8" ht="131.25" hidden="1">
      <c r="A67" s="32"/>
      <c r="B67" s="32"/>
      <c r="C67" s="32"/>
      <c r="D67" s="32"/>
      <c r="E67" s="32"/>
      <c r="F67" s="24" t="s">
        <v>35</v>
      </c>
      <c r="G67" s="32"/>
      <c r="H67" s="32"/>
    </row>
    <row r="68" spans="1:8" ht="56.25" hidden="1">
      <c r="A68" s="32"/>
      <c r="B68" s="32"/>
      <c r="C68" s="32"/>
      <c r="D68" s="32"/>
      <c r="E68" s="32"/>
      <c r="F68" s="20" t="s">
        <v>34</v>
      </c>
      <c r="G68" s="32"/>
      <c r="H68" s="32"/>
    </row>
    <row r="69" spans="1:8" ht="56.25" hidden="1">
      <c r="A69" s="32"/>
      <c r="B69" s="32"/>
      <c r="C69" s="32"/>
      <c r="D69" s="32"/>
      <c r="E69" s="32"/>
      <c r="F69" s="20" t="s">
        <v>21</v>
      </c>
      <c r="G69" s="32"/>
      <c r="H69" s="32"/>
    </row>
    <row r="70" spans="1:8" ht="12.75" hidden="1">
      <c r="A70" s="32"/>
      <c r="B70" s="32"/>
      <c r="C70" s="32"/>
      <c r="D70" s="32"/>
      <c r="E70" s="32"/>
      <c r="F70" s="32"/>
      <c r="G70" s="32"/>
      <c r="H70" s="32"/>
    </row>
    <row r="71" spans="1:8" ht="12.75" hidden="1">
      <c r="A71" s="32"/>
      <c r="B71" s="32"/>
      <c r="C71" s="32"/>
      <c r="D71" s="32"/>
      <c r="E71" s="32"/>
      <c r="F71" s="32"/>
      <c r="G71" s="32"/>
      <c r="H71" s="32"/>
    </row>
    <row r="72" spans="1:8" ht="12.75" hidden="1">
      <c r="A72" s="32"/>
      <c r="B72" s="32"/>
      <c r="C72" s="32"/>
      <c r="D72" s="32"/>
      <c r="E72" s="32"/>
      <c r="F72" s="32"/>
      <c r="G72" s="32"/>
      <c r="H72" s="32"/>
    </row>
    <row r="73" spans="1:8" ht="12.75" hidden="1">
      <c r="A73" s="32"/>
      <c r="B73" s="32"/>
      <c r="C73" s="32"/>
      <c r="D73" s="32"/>
      <c r="E73" s="32"/>
      <c r="F73" s="32"/>
      <c r="G73" s="32"/>
      <c r="H73" s="32"/>
    </row>
    <row r="74" spans="1:8" ht="12.75" hidden="1">
      <c r="A74" s="32"/>
      <c r="B74" s="32"/>
      <c r="C74" s="32"/>
      <c r="D74" s="32"/>
      <c r="E74" s="32"/>
      <c r="F74" s="32"/>
      <c r="G74" s="32"/>
      <c r="H74" s="32"/>
    </row>
    <row r="75" spans="1:8" ht="12.75" hidden="1">
      <c r="A75" s="32"/>
      <c r="B75" s="32"/>
      <c r="C75" s="32"/>
      <c r="D75" s="32"/>
      <c r="E75" s="32"/>
      <c r="F75" s="32"/>
      <c r="G75" s="32"/>
      <c r="H75" s="32"/>
    </row>
    <row r="76" spans="1:8" ht="12.75" hidden="1">
      <c r="A76" s="32"/>
      <c r="B76" s="32"/>
      <c r="C76" s="32"/>
      <c r="D76" s="32"/>
      <c r="E76" s="32"/>
      <c r="F76" s="32"/>
      <c r="G76" s="32"/>
      <c r="H76" s="32"/>
    </row>
    <row r="77" spans="1:8" ht="12.75" hidden="1">
      <c r="A77" s="32"/>
      <c r="B77" s="32"/>
      <c r="C77" s="32"/>
      <c r="D77" s="32"/>
      <c r="E77" s="32"/>
      <c r="F77" s="32"/>
      <c r="G77" s="32"/>
      <c r="H77" s="32"/>
    </row>
    <row r="78" spans="1:8" ht="12.75" hidden="1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spans="1:8" ht="12.75">
      <c r="A142" s="32"/>
      <c r="B142" s="32"/>
      <c r="C142" s="32"/>
      <c r="D142" s="32"/>
      <c r="E142" s="32"/>
      <c r="F142" s="32"/>
      <c r="G142" s="32"/>
      <c r="H142" s="32"/>
    </row>
    <row r="143" spans="1:8" ht="12.75">
      <c r="A143" s="32"/>
      <c r="B143" s="32"/>
      <c r="C143" s="32"/>
      <c r="D143" s="32"/>
      <c r="E143" s="32"/>
      <c r="F143" s="32"/>
      <c r="G143" s="32"/>
      <c r="H143" s="32"/>
    </row>
    <row r="144" spans="1:8" ht="12.75">
      <c r="A144" s="32"/>
      <c r="B144" s="32"/>
      <c r="C144" s="32"/>
      <c r="D144" s="32"/>
      <c r="E144" s="32"/>
      <c r="F144" s="32"/>
      <c r="G144" s="32"/>
      <c r="H144" s="32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spans="1:8" ht="12.75">
      <c r="A146" s="32"/>
      <c r="B146" s="32"/>
      <c r="C146" s="32"/>
      <c r="D146" s="32"/>
      <c r="E146" s="32"/>
      <c r="F146" s="32"/>
      <c r="G146" s="32"/>
      <c r="H146" s="32"/>
    </row>
    <row r="147" spans="1:8" ht="12.75">
      <c r="A147" s="32"/>
      <c r="B147" s="32"/>
      <c r="C147" s="32"/>
      <c r="D147" s="32"/>
      <c r="E147" s="32"/>
      <c r="F147" s="32"/>
      <c r="G147" s="32"/>
      <c r="H147" s="32"/>
    </row>
    <row r="148" spans="1:8" ht="12.75">
      <c r="A148" s="32"/>
      <c r="B148" s="32"/>
      <c r="C148" s="32"/>
      <c r="D148" s="32"/>
      <c r="E148" s="32"/>
      <c r="F148" s="32"/>
      <c r="G148" s="32"/>
      <c r="H148" s="32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spans="1:8" ht="12.75">
      <c r="A152" s="32"/>
      <c r="B152" s="32"/>
      <c r="C152" s="32"/>
      <c r="D152" s="32"/>
      <c r="E152" s="32"/>
      <c r="F152" s="32"/>
      <c r="G152" s="32"/>
      <c r="H152" s="32"/>
    </row>
    <row r="153" spans="1:8" ht="12.75">
      <c r="A153" s="32"/>
      <c r="B153" s="32"/>
      <c r="C153" s="32"/>
      <c r="D153" s="32"/>
      <c r="E153" s="32"/>
      <c r="F153" s="32"/>
      <c r="G153" s="32"/>
      <c r="H153" s="32"/>
    </row>
    <row r="154" spans="1:8" ht="12.75">
      <c r="A154" s="32"/>
      <c r="B154" s="32"/>
      <c r="C154" s="32"/>
      <c r="D154" s="32"/>
      <c r="E154" s="32"/>
      <c r="F154" s="32"/>
      <c r="G154" s="32"/>
      <c r="H154" s="32"/>
    </row>
    <row r="155" spans="1:8" ht="12.75">
      <c r="A155" s="32"/>
      <c r="B155" s="32"/>
      <c r="C155" s="32"/>
      <c r="D155" s="32"/>
      <c r="E155" s="32"/>
      <c r="F155" s="32"/>
      <c r="G155" s="32"/>
      <c r="H155" s="32"/>
    </row>
    <row r="156" spans="1:8" ht="12.75">
      <c r="A156" s="32"/>
      <c r="B156" s="32"/>
      <c r="C156" s="32"/>
      <c r="D156" s="32"/>
      <c r="E156" s="32"/>
      <c r="F156" s="32"/>
      <c r="G156" s="32"/>
      <c r="H156" s="32"/>
    </row>
    <row r="157" spans="1:8" ht="12.75">
      <c r="A157" s="32"/>
      <c r="B157" s="32"/>
      <c r="C157" s="32"/>
      <c r="D157" s="32"/>
      <c r="E157" s="32"/>
      <c r="F157" s="32"/>
      <c r="G157" s="32"/>
      <c r="H157" s="32"/>
    </row>
    <row r="158" spans="1:8" ht="12.75">
      <c r="A158" s="32"/>
      <c r="B158" s="32"/>
      <c r="C158" s="32"/>
      <c r="D158" s="32"/>
      <c r="E158" s="32"/>
      <c r="F158" s="32"/>
      <c r="G158" s="32"/>
      <c r="H158" s="32"/>
    </row>
    <row r="159" spans="1:8" ht="12.75">
      <c r="A159" s="32"/>
      <c r="B159" s="32"/>
      <c r="C159" s="32"/>
      <c r="D159" s="32"/>
      <c r="E159" s="32"/>
      <c r="F159" s="32"/>
      <c r="G159" s="32"/>
      <c r="H159" s="32"/>
    </row>
    <row r="160" spans="1:8" ht="12.75">
      <c r="A160" s="32"/>
      <c r="B160" s="32"/>
      <c r="C160" s="32"/>
      <c r="D160" s="32"/>
      <c r="E160" s="32"/>
      <c r="F160" s="32"/>
      <c r="G160" s="32"/>
      <c r="H160" s="32"/>
    </row>
    <row r="161" spans="1:8" ht="12.75">
      <c r="A161" s="32"/>
      <c r="B161" s="32"/>
      <c r="C161" s="32"/>
      <c r="D161" s="32"/>
      <c r="E161" s="32"/>
      <c r="F161" s="32"/>
      <c r="G161" s="32"/>
      <c r="H161" s="32"/>
    </row>
    <row r="162" spans="1:8" ht="12.75">
      <c r="A162" s="32"/>
      <c r="B162" s="32"/>
      <c r="C162" s="32"/>
      <c r="D162" s="32"/>
      <c r="E162" s="32"/>
      <c r="F162" s="32"/>
      <c r="G162" s="32"/>
      <c r="H162" s="32"/>
    </row>
    <row r="163" spans="1:8" ht="12.75">
      <c r="A163" s="32"/>
      <c r="B163" s="32"/>
      <c r="C163" s="32"/>
      <c r="D163" s="32"/>
      <c r="E163" s="32"/>
      <c r="F163" s="32"/>
      <c r="G163" s="32"/>
      <c r="H163" s="32"/>
    </row>
    <row r="164" spans="1:8" ht="12.75">
      <c r="A164" s="32"/>
      <c r="B164" s="32"/>
      <c r="C164" s="32"/>
      <c r="D164" s="32"/>
      <c r="E164" s="32"/>
      <c r="F164" s="32"/>
      <c r="G164" s="32"/>
      <c r="H164" s="32"/>
    </row>
    <row r="165" spans="1:8" ht="12.75">
      <c r="A165" s="32"/>
      <c r="B165" s="32"/>
      <c r="C165" s="32"/>
      <c r="D165" s="32"/>
      <c r="E165" s="32"/>
      <c r="F165" s="32"/>
      <c r="G165" s="32"/>
      <c r="H165" s="32"/>
    </row>
    <row r="166" spans="1:8" ht="12.75">
      <c r="A166" s="32"/>
      <c r="B166" s="32"/>
      <c r="C166" s="32"/>
      <c r="D166" s="32"/>
      <c r="E166" s="32"/>
      <c r="F166" s="32"/>
      <c r="G166" s="32"/>
      <c r="H166" s="32"/>
    </row>
    <row r="167" spans="1:8" ht="12.75">
      <c r="A167" s="32"/>
      <c r="B167" s="32"/>
      <c r="C167" s="32"/>
      <c r="D167" s="32"/>
      <c r="E167" s="32"/>
      <c r="F167" s="32"/>
      <c r="G167" s="32"/>
      <c r="H167" s="32"/>
    </row>
    <row r="168" spans="1:8" ht="12.75">
      <c r="A168" s="32"/>
      <c r="B168" s="32"/>
      <c r="C168" s="32"/>
      <c r="D168" s="32"/>
      <c r="E168" s="32"/>
      <c r="F168" s="32"/>
      <c r="G168" s="32"/>
      <c r="H168" s="32"/>
    </row>
    <row r="169" spans="1:8" ht="12.75">
      <c r="A169" s="32"/>
      <c r="B169" s="32"/>
      <c r="C169" s="32"/>
      <c r="D169" s="32"/>
      <c r="E169" s="32"/>
      <c r="F169" s="32"/>
      <c r="G169" s="32"/>
      <c r="H169" s="32"/>
    </row>
    <row r="170" spans="1:8" ht="12.75">
      <c r="A170" s="32"/>
      <c r="B170" s="32"/>
      <c r="C170" s="32"/>
      <c r="D170" s="32"/>
      <c r="E170" s="32"/>
      <c r="F170" s="32"/>
      <c r="G170" s="32"/>
      <c r="H170" s="32"/>
    </row>
    <row r="171" spans="1:8" ht="12.75">
      <c r="A171" s="32"/>
      <c r="B171" s="32"/>
      <c r="C171" s="32"/>
      <c r="D171" s="32"/>
      <c r="E171" s="32"/>
      <c r="F171" s="32"/>
      <c r="G171" s="32"/>
      <c r="H171" s="32"/>
    </row>
    <row r="172" spans="1:8" ht="12.75">
      <c r="A172" s="32"/>
      <c r="B172" s="32"/>
      <c r="C172" s="32"/>
      <c r="D172" s="32"/>
      <c r="E172" s="32"/>
      <c r="F172" s="32"/>
      <c r="G172" s="32"/>
      <c r="H172" s="32"/>
    </row>
    <row r="173" spans="1:8" ht="12.75">
      <c r="A173" s="32"/>
      <c r="B173" s="32"/>
      <c r="C173" s="32"/>
      <c r="D173" s="32"/>
      <c r="E173" s="32"/>
      <c r="F173" s="32"/>
      <c r="G173" s="32"/>
      <c r="H173" s="32"/>
    </row>
    <row r="174" spans="1:8" ht="12.75">
      <c r="A174" s="32"/>
      <c r="B174" s="32"/>
      <c r="C174" s="32"/>
      <c r="D174" s="32"/>
      <c r="E174" s="32"/>
      <c r="F174" s="32"/>
      <c r="G174" s="32"/>
      <c r="H174" s="32"/>
    </row>
    <row r="175" spans="1:8" ht="12.75">
      <c r="A175" s="32"/>
      <c r="B175" s="32"/>
      <c r="C175" s="32"/>
      <c r="D175" s="32"/>
      <c r="E175" s="32"/>
      <c r="F175" s="32"/>
      <c r="G175" s="32"/>
      <c r="H175" s="32"/>
    </row>
    <row r="176" spans="1:8" ht="12.75">
      <c r="A176" s="32"/>
      <c r="B176" s="32"/>
      <c r="C176" s="32"/>
      <c r="D176" s="32"/>
      <c r="E176" s="32"/>
      <c r="F176" s="32"/>
      <c r="G176" s="32"/>
      <c r="H176" s="32"/>
    </row>
    <row r="177" spans="1:8" ht="12.75">
      <c r="A177" s="32"/>
      <c r="B177" s="32"/>
      <c r="C177" s="32"/>
      <c r="D177" s="32"/>
      <c r="E177" s="32"/>
      <c r="F177" s="32"/>
      <c r="G177" s="32"/>
      <c r="H177" s="32"/>
    </row>
    <row r="178" spans="1:8" ht="12.75">
      <c r="A178" s="32"/>
      <c r="B178" s="32"/>
      <c r="C178" s="32"/>
      <c r="D178" s="32"/>
      <c r="E178" s="32"/>
      <c r="F178" s="32"/>
      <c r="G178" s="32"/>
      <c r="H178" s="32"/>
    </row>
    <row r="179" spans="1:8" ht="12.75">
      <c r="A179" s="32"/>
      <c r="B179" s="32"/>
      <c r="C179" s="32"/>
      <c r="D179" s="32"/>
      <c r="E179" s="32"/>
      <c r="F179" s="32"/>
      <c r="G179" s="32"/>
      <c r="H179" s="32"/>
    </row>
    <row r="180" spans="1:8" ht="12.75">
      <c r="A180" s="32"/>
      <c r="B180" s="32"/>
      <c r="C180" s="32"/>
      <c r="D180" s="32"/>
      <c r="E180" s="32"/>
      <c r="F180" s="32"/>
      <c r="G180" s="32"/>
      <c r="H180" s="32"/>
    </row>
    <row r="181" spans="1:8" ht="12.75">
      <c r="A181" s="32"/>
      <c r="B181" s="32"/>
      <c r="C181" s="32"/>
      <c r="D181" s="32"/>
      <c r="E181" s="32"/>
      <c r="F181" s="32"/>
      <c r="G181" s="32"/>
      <c r="H181" s="32"/>
    </row>
    <row r="182" spans="1:8" ht="12.75">
      <c r="A182" s="32"/>
      <c r="B182" s="32"/>
      <c r="C182" s="32"/>
      <c r="D182" s="32"/>
      <c r="E182" s="32"/>
      <c r="F182" s="32"/>
      <c r="G182" s="32"/>
      <c r="H182" s="32"/>
    </row>
    <row r="183" spans="1:8" ht="12.75">
      <c r="A183" s="32"/>
      <c r="B183" s="32"/>
      <c r="C183" s="32"/>
      <c r="D183" s="32"/>
      <c r="E183" s="32"/>
      <c r="F183" s="32"/>
      <c r="G183" s="32"/>
      <c r="H183" s="32"/>
    </row>
    <row r="184" spans="1:8" ht="12.75">
      <c r="A184" s="32"/>
      <c r="B184" s="32"/>
      <c r="C184" s="32"/>
      <c r="D184" s="32"/>
      <c r="E184" s="32"/>
      <c r="F184" s="32"/>
      <c r="G184" s="32"/>
      <c r="H184" s="32"/>
    </row>
    <row r="185" spans="1:8" ht="12.75">
      <c r="A185" s="32"/>
      <c r="B185" s="32"/>
      <c r="C185" s="32"/>
      <c r="D185" s="32"/>
      <c r="E185" s="32"/>
      <c r="F185" s="32"/>
      <c r="G185" s="32"/>
      <c r="H185" s="32"/>
    </row>
    <row r="186" spans="1:8" ht="12.75">
      <c r="A186" s="32"/>
      <c r="B186" s="32"/>
      <c r="C186" s="32"/>
      <c r="D186" s="32"/>
      <c r="E186" s="32"/>
      <c r="F186" s="32"/>
      <c r="G186" s="32"/>
      <c r="H186" s="32"/>
    </row>
    <row r="187" spans="1:8" ht="12.75">
      <c r="A187" s="32"/>
      <c r="B187" s="32"/>
      <c r="C187" s="32"/>
      <c r="D187" s="32"/>
      <c r="E187" s="32"/>
      <c r="F187" s="32"/>
      <c r="G187" s="32"/>
      <c r="H187" s="32"/>
    </row>
    <row r="188" spans="1:8" ht="12.75">
      <c r="A188" s="32"/>
      <c r="B188" s="32"/>
      <c r="C188" s="32"/>
      <c r="D188" s="32"/>
      <c r="E188" s="32"/>
      <c r="F188" s="32"/>
      <c r="G188" s="32"/>
      <c r="H188" s="32"/>
    </row>
    <row r="189" spans="1:8" ht="12.75">
      <c r="A189" s="32"/>
      <c r="B189" s="32"/>
      <c r="C189" s="32"/>
      <c r="D189" s="32"/>
      <c r="E189" s="32"/>
      <c r="F189" s="32"/>
      <c r="G189" s="32"/>
      <c r="H189" s="32"/>
    </row>
    <row r="190" spans="1:8" ht="12.75">
      <c r="A190" s="32"/>
      <c r="B190" s="32"/>
      <c r="C190" s="32"/>
      <c r="D190" s="32"/>
      <c r="E190" s="32"/>
      <c r="F190" s="32"/>
      <c r="G190" s="32"/>
      <c r="H190" s="32"/>
    </row>
    <row r="191" spans="1:8" ht="12.75">
      <c r="A191" s="32"/>
      <c r="B191" s="32"/>
      <c r="C191" s="32"/>
      <c r="D191" s="32"/>
      <c r="E191" s="32"/>
      <c r="F191" s="32"/>
      <c r="G191" s="32"/>
      <c r="H191" s="32"/>
    </row>
    <row r="192" spans="1:8" ht="12.75">
      <c r="A192" s="32"/>
      <c r="B192" s="32"/>
      <c r="C192" s="32"/>
      <c r="D192" s="32"/>
      <c r="E192" s="32"/>
      <c r="F192" s="32"/>
      <c r="G192" s="32"/>
      <c r="H192" s="32"/>
    </row>
    <row r="193" spans="1:8" ht="12.75">
      <c r="A193" s="32"/>
      <c r="B193" s="32"/>
      <c r="C193" s="32"/>
      <c r="D193" s="32"/>
      <c r="E193" s="32"/>
      <c r="F193" s="32"/>
      <c r="G193" s="32"/>
      <c r="H193" s="32"/>
    </row>
    <row r="194" spans="1:8" ht="12.75">
      <c r="A194" s="32"/>
      <c r="B194" s="32"/>
      <c r="C194" s="32"/>
      <c r="D194" s="32"/>
      <c r="E194" s="32"/>
      <c r="F194" s="32"/>
      <c r="G194" s="32"/>
      <c r="H194" s="32"/>
    </row>
    <row r="195" spans="1:8" ht="12.75">
      <c r="A195" s="32"/>
      <c r="B195" s="32"/>
      <c r="C195" s="32"/>
      <c r="D195" s="32"/>
      <c r="E195" s="32"/>
      <c r="F195" s="32"/>
      <c r="G195" s="32"/>
      <c r="H195" s="32"/>
    </row>
    <row r="196" spans="1:8" ht="12.75">
      <c r="A196" s="32"/>
      <c r="B196" s="32"/>
      <c r="C196" s="32"/>
      <c r="D196" s="32"/>
      <c r="E196" s="32"/>
      <c r="F196" s="32"/>
      <c r="G196" s="32"/>
      <c r="H196" s="32"/>
    </row>
    <row r="197" spans="1:8" ht="12.75">
      <c r="A197" s="32"/>
      <c r="B197" s="32"/>
      <c r="C197" s="32"/>
      <c r="D197" s="32"/>
      <c r="E197" s="32"/>
      <c r="F197" s="32"/>
      <c r="G197" s="32"/>
      <c r="H197" s="32"/>
    </row>
    <row r="198" spans="1:8" ht="12.75">
      <c r="A198" s="32"/>
      <c r="B198" s="32"/>
      <c r="C198" s="32"/>
      <c r="D198" s="32"/>
      <c r="E198" s="32"/>
      <c r="F198" s="32"/>
      <c r="G198" s="32"/>
      <c r="H198" s="32"/>
    </row>
    <row r="199" spans="1:8" ht="12.75">
      <c r="A199" s="32"/>
      <c r="B199" s="32"/>
      <c r="C199" s="32"/>
      <c r="D199" s="32"/>
      <c r="E199" s="32"/>
      <c r="F199" s="32"/>
      <c r="G199" s="32"/>
      <c r="H199" s="32"/>
    </row>
    <row r="200" spans="1:8" ht="12.75">
      <c r="A200" s="32"/>
      <c r="B200" s="32"/>
      <c r="C200" s="32"/>
      <c r="D200" s="32"/>
      <c r="E200" s="32"/>
      <c r="F200" s="32"/>
      <c r="G200" s="32"/>
      <c r="H200" s="32"/>
    </row>
    <row r="201" spans="1:8" ht="12.75">
      <c r="A201" s="32"/>
      <c r="B201" s="32"/>
      <c r="C201" s="32"/>
      <c r="D201" s="32"/>
      <c r="E201" s="32"/>
      <c r="F201" s="32"/>
      <c r="G201" s="32"/>
      <c r="H201" s="32"/>
    </row>
    <row r="202" spans="1:8" ht="12.75">
      <c r="A202" s="32"/>
      <c r="B202" s="32"/>
      <c r="C202" s="32"/>
      <c r="D202" s="32"/>
      <c r="E202" s="32"/>
      <c r="F202" s="32"/>
      <c r="G202" s="32"/>
      <c r="H202" s="32"/>
    </row>
    <row r="203" spans="1:8" ht="12.75">
      <c r="A203" s="32"/>
      <c r="B203" s="32"/>
      <c r="C203" s="32"/>
      <c r="D203" s="32"/>
      <c r="E203" s="32"/>
      <c r="F203" s="32"/>
      <c r="G203" s="32"/>
      <c r="H203" s="32"/>
    </row>
    <row r="204" spans="1:8" ht="12.75">
      <c r="A204" s="32"/>
      <c r="B204" s="32"/>
      <c r="C204" s="32"/>
      <c r="D204" s="32"/>
      <c r="E204" s="32"/>
      <c r="F204" s="32"/>
      <c r="G204" s="32"/>
      <c r="H204" s="32"/>
    </row>
    <row r="205" spans="1:8" ht="12.75">
      <c r="A205" s="32"/>
      <c r="B205" s="32"/>
      <c r="C205" s="32"/>
      <c r="D205" s="32"/>
      <c r="E205" s="32"/>
      <c r="F205" s="32"/>
      <c r="G205" s="32"/>
      <c r="H205" s="32"/>
    </row>
  </sheetData>
  <sheetProtection/>
  <mergeCells count="18">
    <mergeCell ref="A60:B60"/>
    <mergeCell ref="J9:Q12"/>
    <mergeCell ref="A59:B59"/>
    <mergeCell ref="R9:X12"/>
    <mergeCell ref="A58:G58"/>
    <mergeCell ref="C9:D10"/>
    <mergeCell ref="C56:D56"/>
    <mergeCell ref="A56:B56"/>
    <mergeCell ref="A57:B57"/>
    <mergeCell ref="C57:D57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193"/>
  <sheetViews>
    <sheetView view="pageBreakPreview" zoomScale="75" zoomScaleSheetLayoutView="75" zoomScalePageLayoutView="0" workbookViewId="0" topLeftCell="A19">
      <selection activeCell="AK19" sqref="AK1:AS16384"/>
    </sheetView>
  </sheetViews>
  <sheetFormatPr defaultColWidth="9.00390625" defaultRowHeight="12.75"/>
  <cols>
    <col min="1" max="1" width="8.25390625" style="0" bestFit="1" customWidth="1"/>
    <col min="2" max="2" width="75.00390625" style="0" customWidth="1"/>
    <col min="3" max="3" width="12.00390625" style="0" customWidth="1"/>
    <col min="4" max="4" width="13.00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5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39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634.33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43.5" customHeight="1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39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AK13*AL13*6</f>
        <v>8144.797200000001</v>
      </c>
      <c r="F13" s="22">
        <f>E13</f>
        <v>8144.797200000001</v>
      </c>
      <c r="G13" s="22">
        <f aca="true" t="shared" si="1" ref="G13:G18">AK13*12*AM13</f>
        <v>8601.5148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634.33</v>
      </c>
      <c r="K13">
        <v>6</v>
      </c>
      <c r="L13">
        <v>2</v>
      </c>
      <c r="M13">
        <v>4</v>
      </c>
      <c r="N13" s="7">
        <f aca="true" t="shared" si="4" ref="N13:N18">C13*J13*K13</f>
        <v>3996.2790000000005</v>
      </c>
      <c r="O13" s="7" t="e">
        <f>J13*#REF!*L13</f>
        <v>#REF!</v>
      </c>
      <c r="P13" s="7">
        <f aca="true" t="shared" si="5" ref="P13:P18">D13*J13*M13</f>
        <v>2765.6788000000006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3996.2790000000005</v>
      </c>
      <c r="W13">
        <f aca="true" t="shared" si="8" ref="W13:W18">U13*S13*J13</f>
        <v>4148.5182</v>
      </c>
      <c r="X13">
        <f aca="true" t="shared" si="9" ref="X13:X18">SUM(V13:W13)</f>
        <v>8144.797200000001</v>
      </c>
      <c r="AK13" s="56">
        <f>C7</f>
        <v>634.33</v>
      </c>
      <c r="AL13" s="5">
        <f aca="true" t="shared" si="10" ref="AL13:AL18">C13+D13</f>
        <v>2.14</v>
      </c>
      <c r="AM13" s="46">
        <v>1.13</v>
      </c>
    </row>
    <row r="14" spans="1:39" ht="20.25" customHeight="1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10352.2656</v>
      </c>
      <c r="F14" s="22">
        <f>E14</f>
        <v>10352.2656</v>
      </c>
      <c r="G14" s="22">
        <f t="shared" si="1"/>
        <v>11037.342</v>
      </c>
      <c r="H14" s="23">
        <f t="shared" si="2"/>
        <v>1.3964148527483002</v>
      </c>
      <c r="I14" s="6">
        <f t="shared" si="3"/>
        <v>1.4900768245776</v>
      </c>
      <c r="J14" s="8">
        <f>J13</f>
        <v>634.33</v>
      </c>
      <c r="K14">
        <v>6</v>
      </c>
      <c r="L14">
        <v>2</v>
      </c>
      <c r="M14">
        <v>4</v>
      </c>
      <c r="N14" s="7">
        <f t="shared" si="4"/>
        <v>5061.9534</v>
      </c>
      <c r="O14" s="7" t="e">
        <f>J14*#REF!*L14</f>
        <v>#REF!</v>
      </c>
      <c r="P14" s="7">
        <f t="shared" si="5"/>
        <v>3526.8748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5061.9534</v>
      </c>
      <c r="W14">
        <f t="shared" si="8"/>
        <v>5290.3122</v>
      </c>
      <c r="X14">
        <f t="shared" si="9"/>
        <v>10352.2656</v>
      </c>
      <c r="AK14">
        <f>AK13</f>
        <v>634.33</v>
      </c>
      <c r="AL14" s="5">
        <f t="shared" si="10"/>
        <v>2.7199999999999998</v>
      </c>
      <c r="AM14" s="46">
        <v>1.45</v>
      </c>
    </row>
    <row r="15" spans="1:39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1065.6744000000003</v>
      </c>
      <c r="F15" s="22">
        <f>E15</f>
        <v>1065.6744000000003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634.33</v>
      </c>
      <c r="K15">
        <v>6</v>
      </c>
      <c r="L15">
        <v>2</v>
      </c>
      <c r="M15">
        <v>4</v>
      </c>
      <c r="N15" s="7">
        <f t="shared" si="4"/>
        <v>494.77740000000006</v>
      </c>
      <c r="O15" s="7" t="e">
        <f>J15*#REF!*L15</f>
        <v>#REF!</v>
      </c>
      <c r="P15" s="7">
        <f t="shared" si="5"/>
        <v>380.598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494.77740000000006</v>
      </c>
      <c r="W15">
        <f t="shared" si="8"/>
        <v>0</v>
      </c>
      <c r="X15">
        <f t="shared" si="9"/>
        <v>494.77740000000006</v>
      </c>
      <c r="AK15">
        <f>AK14</f>
        <v>634.33</v>
      </c>
      <c r="AL15" s="5">
        <f t="shared" si="10"/>
        <v>0.28</v>
      </c>
      <c r="AM15" s="46">
        <v>0</v>
      </c>
    </row>
    <row r="16" spans="1:39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6127.6278</v>
      </c>
      <c r="F16" s="22">
        <f>E16</f>
        <v>6127.6278</v>
      </c>
      <c r="G16" s="22">
        <f t="shared" si="1"/>
        <v>6241.8072</v>
      </c>
      <c r="H16" s="23">
        <f t="shared" si="2"/>
        <v>0.8294494238129001</v>
      </c>
      <c r="I16" s="6">
        <f t="shared" si="3"/>
        <v>0.8850832266288</v>
      </c>
      <c r="J16" s="8">
        <f>J15</f>
        <v>634.33</v>
      </c>
      <c r="K16">
        <v>6</v>
      </c>
      <c r="L16">
        <v>2</v>
      </c>
      <c r="M16">
        <v>4</v>
      </c>
      <c r="N16" s="7">
        <f t="shared" si="4"/>
        <v>3006.7242000000006</v>
      </c>
      <c r="O16" s="7" t="e">
        <f>J16*#REF!*L16</f>
        <v>#REF!</v>
      </c>
      <c r="P16" s="7">
        <f t="shared" si="5"/>
        <v>2080.6024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3006.7242000000006</v>
      </c>
      <c r="W16">
        <f t="shared" si="8"/>
        <v>3120.9036</v>
      </c>
      <c r="X16">
        <f t="shared" si="9"/>
        <v>6127.6278</v>
      </c>
      <c r="AK16">
        <f>AK15</f>
        <v>634.33</v>
      </c>
      <c r="AL16" s="5">
        <f t="shared" si="10"/>
        <v>1.6099999999999999</v>
      </c>
      <c r="AM16" s="46">
        <v>0.82</v>
      </c>
    </row>
    <row r="17" spans="1:39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9438.8304</v>
      </c>
      <c r="F17" s="22">
        <f>E17</f>
        <v>9438.8304</v>
      </c>
      <c r="G17" s="22">
        <f t="shared" si="1"/>
        <v>9438.8304</v>
      </c>
      <c r="H17" s="23">
        <f t="shared" si="2"/>
        <v>1.3019206145924</v>
      </c>
      <c r="I17" s="6">
        <f t="shared" si="3"/>
        <v>1.3892445582528</v>
      </c>
      <c r="J17" s="8">
        <f>J16</f>
        <v>634.33</v>
      </c>
      <c r="K17">
        <v>6</v>
      </c>
      <c r="L17">
        <v>2</v>
      </c>
      <c r="M17">
        <v>4</v>
      </c>
      <c r="N17" s="7">
        <f t="shared" si="4"/>
        <v>4719.4152</v>
      </c>
      <c r="O17" s="7" t="e">
        <f>J17*#REF!*L17</f>
        <v>#REF!</v>
      </c>
      <c r="P17" s="7">
        <f t="shared" si="5"/>
        <v>3146.2768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4719.4152</v>
      </c>
      <c r="W17">
        <f t="shared" si="8"/>
        <v>4719.4152</v>
      </c>
      <c r="X17">
        <f t="shared" si="9"/>
        <v>9438.8304</v>
      </c>
      <c r="AK17">
        <f>AK16</f>
        <v>634.33</v>
      </c>
      <c r="AL17" s="5">
        <f t="shared" si="10"/>
        <v>2.48</v>
      </c>
      <c r="AM17" s="46">
        <v>1.24</v>
      </c>
    </row>
    <row r="18" spans="1:39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33035.9064</v>
      </c>
      <c r="F18" s="60">
        <f>F20+F22+F24+F25+F27+F29+F30+F31+F33+F34+F35+F37+F38+F40</f>
        <v>46130.25999999999</v>
      </c>
      <c r="G18" s="60">
        <f t="shared" si="1"/>
        <v>36080.69040000001</v>
      </c>
      <c r="H18" s="23">
        <f t="shared" si="2"/>
        <v>4.4202304737371</v>
      </c>
      <c r="I18" s="6">
        <f t="shared" si="3"/>
        <v>4.7167093469712</v>
      </c>
      <c r="J18" s="8">
        <f>J17</f>
        <v>634.33</v>
      </c>
      <c r="K18">
        <v>6</v>
      </c>
      <c r="L18">
        <v>2</v>
      </c>
      <c r="M18">
        <v>4</v>
      </c>
      <c r="N18" s="7">
        <f t="shared" si="4"/>
        <v>16023.1758</v>
      </c>
      <c r="O18" s="7" t="e">
        <f>J18*#REF!*L18</f>
        <v>#REF!</v>
      </c>
      <c r="P18" s="7">
        <f t="shared" si="5"/>
        <v>11341.820400000002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16023.1758</v>
      </c>
      <c r="W18">
        <f t="shared" si="8"/>
        <v>17583.6276</v>
      </c>
      <c r="X18">
        <f t="shared" si="9"/>
        <v>33606.803400000004</v>
      </c>
      <c r="AK18">
        <f>AK17</f>
        <v>634.33</v>
      </c>
      <c r="AL18" s="5">
        <f t="shared" si="10"/>
        <v>8.68</v>
      </c>
      <c r="AM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 t="s">
        <v>81</v>
      </c>
      <c r="G19" s="60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21"/>
      <c r="B20" s="20" t="s">
        <v>465</v>
      </c>
      <c r="C20" s="22"/>
      <c r="D20" s="22"/>
      <c r="E20" s="22"/>
      <c r="F20" s="60">
        <v>3323.2</v>
      </c>
      <c r="G20" s="60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45" t="s">
        <v>86</v>
      </c>
      <c r="C21" s="22"/>
      <c r="D21" s="22"/>
      <c r="E21" s="22"/>
      <c r="F21" s="60" t="s">
        <v>92</v>
      </c>
      <c r="G21" s="60"/>
      <c r="H21" s="23"/>
      <c r="I21" s="6"/>
      <c r="J21" s="8"/>
      <c r="N21" s="7"/>
      <c r="O21" s="7"/>
      <c r="P21" s="7"/>
      <c r="Q21" s="9"/>
      <c r="R21" s="5"/>
      <c r="S21" s="5"/>
    </row>
    <row r="22" spans="1:19" ht="75">
      <c r="A22" s="21"/>
      <c r="B22" s="20" t="s">
        <v>466</v>
      </c>
      <c r="C22" s="22"/>
      <c r="D22" s="22"/>
      <c r="E22" s="22"/>
      <c r="F22" s="60">
        <v>19894.73</v>
      </c>
      <c r="G22" s="60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5" t="s">
        <v>89</v>
      </c>
      <c r="C23" s="22"/>
      <c r="D23" s="22"/>
      <c r="E23" s="22"/>
      <c r="F23" s="60" t="s">
        <v>95</v>
      </c>
      <c r="G23" s="60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47</v>
      </c>
      <c r="C24" s="22"/>
      <c r="D24" s="22"/>
      <c r="E24" s="22"/>
      <c r="F24" s="60">
        <v>50.01</v>
      </c>
      <c r="G24" s="60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322</v>
      </c>
      <c r="C25" s="22"/>
      <c r="D25" s="22"/>
      <c r="E25" s="22"/>
      <c r="F25" s="60">
        <v>178.96</v>
      </c>
      <c r="G25" s="60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44" t="s">
        <v>104</v>
      </c>
      <c r="C26" s="22"/>
      <c r="D26" s="22"/>
      <c r="E26" s="22"/>
      <c r="F26" s="60" t="s">
        <v>96</v>
      </c>
      <c r="G26" s="60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20" t="s">
        <v>467</v>
      </c>
      <c r="C27" s="22"/>
      <c r="D27" s="22"/>
      <c r="E27" s="22"/>
      <c r="F27" s="60">
        <v>7299</v>
      </c>
      <c r="G27" s="60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44" t="s">
        <v>105</v>
      </c>
      <c r="C28" s="22"/>
      <c r="D28" s="22"/>
      <c r="E28" s="22"/>
      <c r="F28" s="60" t="s">
        <v>97</v>
      </c>
      <c r="G28" s="60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20" t="s">
        <v>468</v>
      </c>
      <c r="C29" s="22"/>
      <c r="D29" s="22"/>
      <c r="E29" s="22"/>
      <c r="F29" s="60">
        <v>2155</v>
      </c>
      <c r="G29" s="60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20" t="s">
        <v>469</v>
      </c>
      <c r="C30" s="22"/>
      <c r="D30" s="22"/>
      <c r="E30" s="22"/>
      <c r="F30" s="60">
        <v>1285.52</v>
      </c>
      <c r="G30" s="60"/>
      <c r="H30" s="23"/>
      <c r="I30" s="6"/>
      <c r="J30" s="8"/>
      <c r="N30" s="7"/>
      <c r="O30" s="7"/>
      <c r="P30" s="7"/>
      <c r="Q30" s="9"/>
      <c r="R30" s="5"/>
      <c r="S30" s="5"/>
    </row>
    <row r="31" spans="1:19" ht="18.75">
      <c r="A31" s="21"/>
      <c r="B31" s="20" t="s">
        <v>470</v>
      </c>
      <c r="C31" s="22"/>
      <c r="D31" s="22"/>
      <c r="E31" s="22"/>
      <c r="F31" s="60">
        <v>8033</v>
      </c>
      <c r="G31" s="60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44" t="s">
        <v>107</v>
      </c>
      <c r="C32" s="22"/>
      <c r="D32" s="22"/>
      <c r="E32" s="22"/>
      <c r="F32" s="60" t="s">
        <v>98</v>
      </c>
      <c r="G32" s="60"/>
      <c r="H32" s="23"/>
      <c r="I32" s="6"/>
      <c r="J32" s="8"/>
      <c r="N32" s="7"/>
      <c r="O32" s="7"/>
      <c r="P32" s="7"/>
      <c r="Q32" s="9"/>
      <c r="R32" s="5"/>
      <c r="S32" s="5"/>
    </row>
    <row r="33" spans="1:19" ht="20.25" customHeight="1">
      <c r="A33" s="21"/>
      <c r="B33" s="20" t="s">
        <v>472</v>
      </c>
      <c r="C33" s="22"/>
      <c r="D33" s="22"/>
      <c r="E33" s="22"/>
      <c r="F33" s="60">
        <v>289.35</v>
      </c>
      <c r="G33" s="60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20" t="s">
        <v>471</v>
      </c>
      <c r="C34" s="22"/>
      <c r="D34" s="22"/>
      <c r="E34" s="22"/>
      <c r="F34" s="60">
        <v>757.1</v>
      </c>
      <c r="G34" s="60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>
      <c r="A35" s="21"/>
      <c r="B35" s="20" t="s">
        <v>473</v>
      </c>
      <c r="C35" s="22"/>
      <c r="D35" s="22"/>
      <c r="E35" s="22"/>
      <c r="F35" s="60">
        <v>1479</v>
      </c>
      <c r="G35" s="60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21"/>
      <c r="B36" s="44" t="s">
        <v>110</v>
      </c>
      <c r="C36" s="22"/>
      <c r="D36" s="22"/>
      <c r="E36" s="22"/>
      <c r="F36" s="60" t="s">
        <v>99</v>
      </c>
      <c r="G36" s="60"/>
      <c r="H36" s="23"/>
      <c r="I36" s="6"/>
      <c r="J36" s="8"/>
      <c r="N36" s="7"/>
      <c r="O36" s="7"/>
      <c r="P36" s="7"/>
      <c r="Q36" s="9"/>
      <c r="R36" s="5"/>
      <c r="S36" s="5"/>
    </row>
    <row r="37" spans="1:19" ht="18.75">
      <c r="A37" s="21"/>
      <c r="B37" s="20" t="s">
        <v>27</v>
      </c>
      <c r="C37" s="22"/>
      <c r="D37" s="22"/>
      <c r="E37" s="22"/>
      <c r="F37" s="60">
        <v>49.32</v>
      </c>
      <c r="G37" s="60"/>
      <c r="H37" s="23"/>
      <c r="I37" s="6"/>
      <c r="J37" s="8"/>
      <c r="N37" s="7"/>
      <c r="O37" s="7"/>
      <c r="P37" s="7"/>
      <c r="Q37" s="9"/>
      <c r="R37" s="5"/>
      <c r="S37" s="5"/>
    </row>
    <row r="38" spans="1:19" ht="18.75" customHeight="1">
      <c r="A38" s="21"/>
      <c r="B38" s="20" t="s">
        <v>474</v>
      </c>
      <c r="C38" s="22"/>
      <c r="D38" s="22"/>
      <c r="E38" s="22"/>
      <c r="F38" s="60">
        <v>609.23</v>
      </c>
      <c r="G38" s="60"/>
      <c r="H38" s="23"/>
      <c r="I38" s="6"/>
      <c r="J38" s="8"/>
      <c r="N38" s="7"/>
      <c r="O38" s="7"/>
      <c r="P38" s="7"/>
      <c r="Q38" s="9"/>
      <c r="R38" s="5"/>
      <c r="S38" s="5"/>
    </row>
    <row r="39" spans="1:19" ht="18.75">
      <c r="A39" s="21"/>
      <c r="B39" s="44" t="s">
        <v>112</v>
      </c>
      <c r="C39" s="22"/>
      <c r="D39" s="22"/>
      <c r="E39" s="22"/>
      <c r="F39" s="60" t="s">
        <v>100</v>
      </c>
      <c r="G39" s="60"/>
      <c r="H39" s="23"/>
      <c r="I39" s="6"/>
      <c r="J39" s="8"/>
      <c r="N39" s="7"/>
      <c r="O39" s="7"/>
      <c r="P39" s="7"/>
      <c r="Q39" s="9"/>
      <c r="R39" s="5"/>
      <c r="S39" s="5"/>
    </row>
    <row r="40" spans="1:19" ht="18.75">
      <c r="A40" s="21"/>
      <c r="B40" s="20" t="s">
        <v>113</v>
      </c>
      <c r="C40" s="22"/>
      <c r="D40" s="22"/>
      <c r="E40" s="22"/>
      <c r="F40" s="60">
        <v>726.84</v>
      </c>
      <c r="G40" s="60"/>
      <c r="H40" s="23"/>
      <c r="I40" s="6"/>
      <c r="J40" s="8"/>
      <c r="N40" s="7"/>
      <c r="O40" s="7"/>
      <c r="P40" s="7"/>
      <c r="Q40" s="9"/>
      <c r="R40" s="5"/>
      <c r="S40" s="5"/>
    </row>
    <row r="41" spans="1:24" ht="18.75">
      <c r="A41" s="18"/>
      <c r="B41" s="20" t="s">
        <v>11</v>
      </c>
      <c r="C41" s="19">
        <f>SUM(C13:C27)</f>
        <v>8.75</v>
      </c>
      <c r="D41" s="19">
        <f>SUM(D13:D27)</f>
        <v>9.16</v>
      </c>
      <c r="E41" s="22">
        <f>SUM(E13:E27)</f>
        <v>68165.1018</v>
      </c>
      <c r="F41" s="60">
        <f>F13+F14+F15+F16+F17+F18</f>
        <v>81259.45539999998</v>
      </c>
      <c r="G41" s="60">
        <f>G13+G14+G15+G16+G17+G18</f>
        <v>71400.18480000002</v>
      </c>
      <c r="H41" s="23">
        <f>1.04993597951*C41</f>
        <v>9.186939820712501</v>
      </c>
      <c r="I41" s="6">
        <f>1.12035851472*C41</f>
        <v>9.8031370038</v>
      </c>
      <c r="J41" s="8">
        <f>J18</f>
        <v>634.33</v>
      </c>
      <c r="N41" s="7"/>
      <c r="Q41" s="10"/>
      <c r="R41" s="5">
        <f>SUM(R13:R27)</f>
        <v>8.75</v>
      </c>
      <c r="S41" s="5">
        <f>SUM(S13:S27)</f>
        <v>9.16</v>
      </c>
      <c r="T41" s="5"/>
      <c r="U41" s="5"/>
      <c r="V41" s="5">
        <f>SUM(V13:V27)</f>
        <v>33302.325000000004</v>
      </c>
      <c r="W41" s="5">
        <f>SUM(W13:W27)</f>
        <v>34862.7768</v>
      </c>
      <c r="X41" s="5">
        <f>SUM(X13:X27)</f>
        <v>68165.1018</v>
      </c>
    </row>
    <row r="42" spans="1:39" ht="19.5" customHeight="1">
      <c r="A42" s="18">
        <v>5</v>
      </c>
      <c r="B42" s="25" t="s">
        <v>22</v>
      </c>
      <c r="C42" s="57">
        <v>1.47</v>
      </c>
      <c r="D42" s="57">
        <v>1.58</v>
      </c>
      <c r="E42" s="60">
        <f>AK42*6*AL42</f>
        <v>11532.119400000001</v>
      </c>
      <c r="F42" s="60">
        <f>E42</f>
        <v>11532.119400000001</v>
      </c>
      <c r="G42" s="60">
        <f>AM42*6*AK42</f>
        <v>13054.511400000001</v>
      </c>
      <c r="H42" s="56" t="e">
        <f>#REF!</f>
        <v>#REF!</v>
      </c>
      <c r="I42" s="5">
        <f>C42+D42</f>
        <v>3.05</v>
      </c>
      <c r="J42" s="46">
        <v>3.43</v>
      </c>
      <c r="K42">
        <v>10</v>
      </c>
      <c r="L42">
        <v>2</v>
      </c>
      <c r="N42" s="7">
        <f>C42*J42*K42</f>
        <v>50.42100000000001</v>
      </c>
      <c r="O42" s="7" t="e">
        <f>#REF!*J42*L42</f>
        <v>#REF!</v>
      </c>
      <c r="P42" s="7" t="e">
        <f>SUM(N42:O42)</f>
        <v>#REF!</v>
      </c>
      <c r="Q42" s="9"/>
      <c r="R42" s="5">
        <v>1.47</v>
      </c>
      <c r="S42">
        <v>1.58</v>
      </c>
      <c r="T42">
        <v>6</v>
      </c>
      <c r="U42">
        <v>6</v>
      </c>
      <c r="V42">
        <f>R42*J42*T42</f>
        <v>30.2526</v>
      </c>
      <c r="W42">
        <f>S42*U42*J42</f>
        <v>32.516400000000004</v>
      </c>
      <c r="X42">
        <f>SUM(V42:W42)</f>
        <v>62.769000000000005</v>
      </c>
      <c r="AC42">
        <f>AC16</f>
        <v>0</v>
      </c>
      <c r="AD42" s="56">
        <v>3.05</v>
      </c>
      <c r="AE42">
        <v>3.43</v>
      </c>
      <c r="AK42">
        <f>AK18</f>
        <v>634.33</v>
      </c>
      <c r="AL42">
        <v>3.03</v>
      </c>
      <c r="AM42">
        <v>3.43</v>
      </c>
    </row>
    <row r="43" spans="1:17" ht="18.75">
      <c r="A43" s="16"/>
      <c r="B43" s="26"/>
      <c r="C43" s="16"/>
      <c r="D43" s="16"/>
      <c r="E43" s="16"/>
      <c r="F43" s="16"/>
      <c r="G43" s="16"/>
      <c r="H43" s="16"/>
      <c r="Q43" s="10"/>
    </row>
    <row r="44" spans="1:17" ht="18.75">
      <c r="A44" s="90" t="s">
        <v>75</v>
      </c>
      <c r="B44" s="90"/>
      <c r="C44" s="110">
        <v>33009.89</v>
      </c>
      <c r="D44" s="110"/>
      <c r="E44" s="12" t="s">
        <v>13</v>
      </c>
      <c r="F44" s="16"/>
      <c r="G44" s="16"/>
      <c r="H44" s="16"/>
      <c r="Q44" s="10"/>
    </row>
    <row r="45" spans="1:17" ht="30.75" customHeight="1">
      <c r="A45" s="90" t="s">
        <v>76</v>
      </c>
      <c r="B45" s="90"/>
      <c r="C45" s="110">
        <v>38709.78</v>
      </c>
      <c r="D45" s="110"/>
      <c r="E45" s="12" t="s">
        <v>13</v>
      </c>
      <c r="F45" s="16"/>
      <c r="G45" s="16"/>
      <c r="H45" s="16"/>
      <c r="Q45" s="10"/>
    </row>
    <row r="46" spans="1:8" ht="18.75">
      <c r="A46" s="105" t="s">
        <v>12</v>
      </c>
      <c r="B46" s="105"/>
      <c r="C46" s="105"/>
      <c r="D46" s="105"/>
      <c r="E46" s="105"/>
      <c r="F46" s="105"/>
      <c r="G46" s="105"/>
      <c r="H46" s="16"/>
    </row>
    <row r="47" spans="1:8" ht="18.75" customHeight="1" hidden="1">
      <c r="A47" s="106" t="s">
        <v>29</v>
      </c>
      <c r="B47" s="106"/>
      <c r="C47" s="11" t="e">
        <f>C44-#REF!</f>
        <v>#REF!</v>
      </c>
      <c r="D47" s="16" t="s">
        <v>13</v>
      </c>
      <c r="E47" s="16"/>
      <c r="F47" s="16"/>
      <c r="G47" s="16"/>
      <c r="H47" s="16"/>
    </row>
    <row r="48" spans="1:8" ht="18.75" customHeight="1" hidden="1">
      <c r="A48" s="106" t="s">
        <v>31</v>
      </c>
      <c r="B48" s="106"/>
      <c r="C48" s="51">
        <f>E41-F41</f>
        <v>-13094.353599999973</v>
      </c>
      <c r="D48" s="52" t="str">
        <f>D47</f>
        <v>рублей</v>
      </c>
      <c r="E48" s="32"/>
      <c r="F48" s="32"/>
      <c r="G48" s="32"/>
      <c r="H48" s="16"/>
    </row>
    <row r="49" spans="1:8" ht="18.75" hidden="1">
      <c r="A49" s="14"/>
      <c r="B49" s="16"/>
      <c r="C49" s="16"/>
      <c r="D49" s="16"/>
      <c r="E49" s="16"/>
      <c r="F49" s="16"/>
      <c r="G49" s="16"/>
      <c r="H49" s="16"/>
    </row>
    <row r="50" spans="1:8" ht="12.75" hidden="1">
      <c r="A50" s="32"/>
      <c r="B50" s="33"/>
      <c r="C50" s="33"/>
      <c r="D50" s="33"/>
      <c r="E50" s="33"/>
      <c r="F50" s="33"/>
      <c r="G50" s="33"/>
      <c r="H50" s="33"/>
    </row>
    <row r="51" spans="1:8" ht="12.75" hidden="1">
      <c r="A51" s="32"/>
      <c r="B51" s="32"/>
      <c r="C51" s="32"/>
      <c r="D51" s="32"/>
      <c r="E51" s="32"/>
      <c r="F51" s="32"/>
      <c r="G51" s="32"/>
      <c r="H51" s="32"/>
    </row>
    <row r="52" spans="1:8" ht="12.75" hidden="1">
      <c r="A52" s="32"/>
      <c r="B52" s="32"/>
      <c r="C52" s="32"/>
      <c r="D52" s="32"/>
      <c r="E52" s="32"/>
      <c r="F52" s="32"/>
      <c r="G52" s="32"/>
      <c r="H52" s="32"/>
    </row>
    <row r="53" spans="1:8" ht="12.75" hidden="1">
      <c r="A53" s="32"/>
      <c r="B53" s="32"/>
      <c r="C53" s="32"/>
      <c r="D53" s="32"/>
      <c r="E53" s="32"/>
      <c r="F53" s="32"/>
      <c r="G53" s="32"/>
      <c r="H53" s="32"/>
    </row>
    <row r="54" spans="1:8" ht="75" hidden="1">
      <c r="A54" s="32"/>
      <c r="B54" s="32"/>
      <c r="C54" s="32"/>
      <c r="D54" s="32"/>
      <c r="E54" s="32"/>
      <c r="F54" s="24" t="s">
        <v>33</v>
      </c>
      <c r="G54" s="32"/>
      <c r="H54" s="32"/>
    </row>
    <row r="55" spans="1:8" ht="131.25" hidden="1">
      <c r="A55" s="32"/>
      <c r="B55" s="32"/>
      <c r="C55" s="32"/>
      <c r="D55" s="32"/>
      <c r="E55" s="32"/>
      <c r="F55" s="24" t="s">
        <v>35</v>
      </c>
      <c r="G55" s="32"/>
      <c r="H55" s="32"/>
    </row>
    <row r="56" spans="1:8" ht="56.25" hidden="1">
      <c r="A56" s="32"/>
      <c r="B56" s="32"/>
      <c r="C56" s="32"/>
      <c r="D56" s="32"/>
      <c r="E56" s="32"/>
      <c r="F56" s="20" t="s">
        <v>34</v>
      </c>
      <c r="G56" s="32"/>
      <c r="H56" s="32"/>
    </row>
    <row r="57" spans="1:8" ht="56.25" hidden="1">
      <c r="A57" s="32"/>
      <c r="B57" s="32"/>
      <c r="C57" s="32"/>
      <c r="D57" s="32"/>
      <c r="E57" s="32"/>
      <c r="F57" s="20" t="s">
        <v>21</v>
      </c>
      <c r="G57" s="32"/>
      <c r="H57" s="32"/>
    </row>
    <row r="58" spans="1:8" ht="12.75" hidden="1">
      <c r="A58" s="32"/>
      <c r="B58" s="32"/>
      <c r="C58" s="32"/>
      <c r="D58" s="32"/>
      <c r="E58" s="32"/>
      <c r="F58" s="32"/>
      <c r="G58" s="32"/>
      <c r="H58" s="32"/>
    </row>
    <row r="59" spans="1:8" ht="12.75" hidden="1">
      <c r="A59" s="32"/>
      <c r="B59" s="32"/>
      <c r="C59" s="32"/>
      <c r="D59" s="32"/>
      <c r="E59" s="32"/>
      <c r="F59" s="32"/>
      <c r="G59" s="32"/>
      <c r="H59" s="32"/>
    </row>
    <row r="60" spans="1:8" ht="12.75" hidden="1">
      <c r="A60" s="32"/>
      <c r="B60" s="32"/>
      <c r="C60" s="32"/>
      <c r="D60" s="32"/>
      <c r="E60" s="32"/>
      <c r="F60" s="32"/>
      <c r="G60" s="32"/>
      <c r="H60" s="32"/>
    </row>
    <row r="61" spans="1:8" ht="12.75" hidden="1">
      <c r="A61" s="32"/>
      <c r="B61" s="32"/>
      <c r="C61" s="32"/>
      <c r="D61" s="32"/>
      <c r="E61" s="32"/>
      <c r="F61" s="32"/>
      <c r="G61" s="32"/>
      <c r="H61" s="32"/>
    </row>
    <row r="62" spans="1:8" ht="12.75" hidden="1">
      <c r="A62" s="32"/>
      <c r="B62" s="32"/>
      <c r="C62" s="32"/>
      <c r="D62" s="32"/>
      <c r="E62" s="32"/>
      <c r="F62" s="32"/>
      <c r="G62" s="32"/>
      <c r="H62" s="32"/>
    </row>
    <row r="63" spans="1:8" ht="12.75" hidden="1">
      <c r="A63" s="32"/>
      <c r="B63" s="32"/>
      <c r="C63" s="32"/>
      <c r="D63" s="32"/>
      <c r="E63" s="32"/>
      <c r="F63" s="32"/>
      <c r="G63" s="32"/>
      <c r="H63" s="32"/>
    </row>
    <row r="64" spans="1:8" ht="12.75" hidden="1">
      <c r="A64" s="32"/>
      <c r="B64" s="32"/>
      <c r="C64" s="32"/>
      <c r="D64" s="32"/>
      <c r="E64" s="32"/>
      <c r="F64" s="32"/>
      <c r="G64" s="32"/>
      <c r="H64" s="32"/>
    </row>
    <row r="65" spans="1:8" ht="12.75" hidden="1">
      <c r="A65" s="32"/>
      <c r="B65" s="32"/>
      <c r="C65" s="32"/>
      <c r="D65" s="32"/>
      <c r="E65" s="32"/>
      <c r="F65" s="32"/>
      <c r="G65" s="32"/>
      <c r="H65" s="32"/>
    </row>
    <row r="66" spans="1:8" ht="12.75" hidden="1">
      <c r="A66" s="32"/>
      <c r="B66" s="32"/>
      <c r="C66" s="32"/>
      <c r="D66" s="32"/>
      <c r="E66" s="32"/>
      <c r="F66" s="32"/>
      <c r="G66" s="32"/>
      <c r="H66" s="32"/>
    </row>
    <row r="67" spans="1:8" ht="12.75">
      <c r="A67" s="32"/>
      <c r="B67" s="32"/>
      <c r="C67" s="32"/>
      <c r="D67" s="32"/>
      <c r="E67" s="32"/>
      <c r="F67" s="32"/>
      <c r="G67" s="32"/>
      <c r="H67" s="32"/>
    </row>
    <row r="68" spans="1:8" ht="12.75">
      <c r="A68" s="32"/>
      <c r="B68" s="32"/>
      <c r="C68" s="32"/>
      <c r="D68" s="32"/>
      <c r="E68" s="32"/>
      <c r="F68" s="32"/>
      <c r="G68" s="32"/>
      <c r="H68" s="32"/>
    </row>
    <row r="69" spans="1:8" ht="12.75">
      <c r="A69" s="32"/>
      <c r="B69" s="32"/>
      <c r="C69" s="32"/>
      <c r="D69" s="32"/>
      <c r="E69" s="32"/>
      <c r="F69" s="32"/>
      <c r="G69" s="32"/>
      <c r="H69" s="32"/>
    </row>
    <row r="70" spans="1:8" ht="12.75">
      <c r="A70" s="32"/>
      <c r="B70" s="32"/>
      <c r="C70" s="32"/>
      <c r="D70" s="32"/>
      <c r="E70" s="32"/>
      <c r="F70" s="32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  <row r="74" spans="1:8" ht="12.75">
      <c r="A74" s="32"/>
      <c r="B74" s="32"/>
      <c r="C74" s="32"/>
      <c r="D74" s="32"/>
      <c r="E74" s="32"/>
      <c r="F74" s="32"/>
      <c r="G74" s="32"/>
      <c r="H74" s="32"/>
    </row>
    <row r="75" spans="1:8" ht="12.75">
      <c r="A75" s="32"/>
      <c r="B75" s="32"/>
      <c r="C75" s="32"/>
      <c r="D75" s="32"/>
      <c r="E75" s="32"/>
      <c r="F75" s="32"/>
      <c r="G75" s="32"/>
      <c r="H75" s="32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  <row r="108" spans="1:8" ht="12.75">
      <c r="A108" s="32"/>
      <c r="B108" s="32"/>
      <c r="C108" s="32"/>
      <c r="D108" s="32"/>
      <c r="E108" s="32"/>
      <c r="F108" s="32"/>
      <c r="G108" s="32"/>
      <c r="H108" s="32"/>
    </row>
    <row r="109" spans="1:8" ht="12.75">
      <c r="A109" s="32"/>
      <c r="B109" s="32"/>
      <c r="C109" s="32"/>
      <c r="D109" s="32"/>
      <c r="E109" s="32"/>
      <c r="F109" s="32"/>
      <c r="G109" s="32"/>
      <c r="H109" s="32"/>
    </row>
    <row r="110" spans="1:8" ht="12.75">
      <c r="A110" s="32"/>
      <c r="B110" s="32"/>
      <c r="C110" s="32"/>
      <c r="D110" s="32"/>
      <c r="E110" s="32"/>
      <c r="F110" s="32"/>
      <c r="G110" s="32"/>
      <c r="H110" s="32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spans="1:8" ht="12.75">
      <c r="A112" s="32"/>
      <c r="B112" s="32"/>
      <c r="C112" s="32"/>
      <c r="D112" s="32"/>
      <c r="E112" s="32"/>
      <c r="F112" s="32"/>
      <c r="G112" s="32"/>
      <c r="H112" s="32"/>
    </row>
    <row r="113" spans="1:8" ht="12.75">
      <c r="A113" s="32"/>
      <c r="B113" s="32"/>
      <c r="C113" s="32"/>
      <c r="D113" s="32"/>
      <c r="E113" s="32"/>
      <c r="F113" s="32"/>
      <c r="G113" s="32"/>
      <c r="H113" s="32"/>
    </row>
    <row r="114" spans="1:8" ht="12.75">
      <c r="A114" s="32"/>
      <c r="B114" s="32"/>
      <c r="C114" s="32"/>
      <c r="D114" s="32"/>
      <c r="E114" s="32"/>
      <c r="F114" s="32"/>
      <c r="G114" s="32"/>
      <c r="H114" s="32"/>
    </row>
    <row r="115" spans="1:8" ht="12.75">
      <c r="A115" s="32"/>
      <c r="B115" s="32"/>
      <c r="C115" s="32"/>
      <c r="D115" s="32"/>
      <c r="E115" s="32"/>
      <c r="F115" s="32"/>
      <c r="G115" s="32"/>
      <c r="H115" s="32"/>
    </row>
    <row r="116" spans="1:8" ht="12.75">
      <c r="A116" s="32"/>
      <c r="B116" s="32"/>
      <c r="C116" s="32"/>
      <c r="D116" s="32"/>
      <c r="E116" s="32"/>
      <c r="F116" s="32"/>
      <c r="G116" s="32"/>
      <c r="H116" s="32"/>
    </row>
    <row r="117" spans="1:8" ht="12.75">
      <c r="A117" s="32"/>
      <c r="B117" s="32"/>
      <c r="C117" s="32"/>
      <c r="D117" s="32"/>
      <c r="E117" s="32"/>
      <c r="F117" s="32"/>
      <c r="G117" s="32"/>
      <c r="H117" s="32"/>
    </row>
    <row r="118" spans="1:8" ht="12.75">
      <c r="A118" s="32"/>
      <c r="B118" s="32"/>
      <c r="C118" s="32"/>
      <c r="D118" s="32"/>
      <c r="E118" s="32"/>
      <c r="F118" s="32"/>
      <c r="G118" s="32"/>
      <c r="H118" s="32"/>
    </row>
    <row r="119" spans="1:8" ht="12.75">
      <c r="A119" s="32"/>
      <c r="B119" s="32"/>
      <c r="C119" s="32"/>
      <c r="D119" s="32"/>
      <c r="E119" s="32"/>
      <c r="F119" s="32"/>
      <c r="G119" s="32"/>
      <c r="H119" s="32"/>
    </row>
    <row r="120" spans="1:8" ht="12.75">
      <c r="A120" s="32"/>
      <c r="B120" s="32"/>
      <c r="C120" s="32"/>
      <c r="D120" s="32"/>
      <c r="E120" s="32"/>
      <c r="F120" s="32"/>
      <c r="G120" s="32"/>
      <c r="H120" s="32"/>
    </row>
    <row r="121" spans="1:8" ht="12.75">
      <c r="A121" s="32"/>
      <c r="B121" s="32"/>
      <c r="C121" s="32"/>
      <c r="D121" s="32"/>
      <c r="E121" s="32"/>
      <c r="F121" s="32"/>
      <c r="G121" s="32"/>
      <c r="H121" s="32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spans="1:8" ht="12.75">
      <c r="A123" s="32"/>
      <c r="B123" s="32"/>
      <c r="C123" s="32"/>
      <c r="D123" s="32"/>
      <c r="E123" s="32"/>
      <c r="F123" s="32"/>
      <c r="G123" s="32"/>
      <c r="H123" s="32"/>
    </row>
    <row r="124" spans="1:8" ht="12.75">
      <c r="A124" s="32"/>
      <c r="B124" s="32"/>
      <c r="C124" s="32"/>
      <c r="D124" s="32"/>
      <c r="E124" s="32"/>
      <c r="F124" s="32"/>
      <c r="G124" s="32"/>
      <c r="H124" s="32"/>
    </row>
    <row r="125" spans="1:8" ht="12.75">
      <c r="A125" s="32"/>
      <c r="B125" s="32"/>
      <c r="C125" s="32"/>
      <c r="D125" s="32"/>
      <c r="E125" s="32"/>
      <c r="F125" s="32"/>
      <c r="G125" s="32"/>
      <c r="H125" s="32"/>
    </row>
    <row r="126" spans="1:8" ht="12.75">
      <c r="A126" s="32"/>
      <c r="B126" s="32"/>
      <c r="C126" s="32"/>
      <c r="D126" s="32"/>
      <c r="E126" s="32"/>
      <c r="F126" s="32"/>
      <c r="G126" s="32"/>
      <c r="H126" s="32"/>
    </row>
    <row r="127" spans="1:8" ht="12.75">
      <c r="A127" s="32"/>
      <c r="B127" s="32"/>
      <c r="C127" s="32"/>
      <c r="D127" s="32"/>
      <c r="E127" s="32"/>
      <c r="F127" s="32"/>
      <c r="G127" s="32"/>
      <c r="H127" s="32"/>
    </row>
    <row r="128" spans="1:8" ht="12.75">
      <c r="A128" s="32"/>
      <c r="B128" s="32"/>
      <c r="C128" s="32"/>
      <c r="D128" s="32"/>
      <c r="E128" s="32"/>
      <c r="F128" s="32"/>
      <c r="G128" s="32"/>
      <c r="H128" s="32"/>
    </row>
    <row r="129" spans="1:8" ht="12.75">
      <c r="A129" s="32"/>
      <c r="B129" s="32"/>
      <c r="C129" s="32"/>
      <c r="D129" s="32"/>
      <c r="E129" s="32"/>
      <c r="F129" s="32"/>
      <c r="G129" s="32"/>
      <c r="H129" s="32"/>
    </row>
    <row r="130" spans="1:8" ht="12.75">
      <c r="A130" s="32"/>
      <c r="B130" s="32"/>
      <c r="C130" s="32"/>
      <c r="D130" s="32"/>
      <c r="E130" s="32"/>
      <c r="F130" s="32"/>
      <c r="G130" s="32"/>
      <c r="H130" s="32"/>
    </row>
    <row r="131" spans="1:8" ht="12.75">
      <c r="A131" s="32"/>
      <c r="B131" s="32"/>
      <c r="C131" s="32"/>
      <c r="D131" s="32"/>
      <c r="E131" s="32"/>
      <c r="F131" s="32"/>
      <c r="G131" s="32"/>
      <c r="H131" s="32"/>
    </row>
    <row r="132" spans="1:8" ht="12.75">
      <c r="A132" s="32"/>
      <c r="B132" s="32"/>
      <c r="C132" s="32"/>
      <c r="D132" s="32"/>
      <c r="E132" s="32"/>
      <c r="F132" s="32"/>
      <c r="G132" s="32"/>
      <c r="H132" s="32"/>
    </row>
    <row r="133" spans="1:8" ht="12.75">
      <c r="A133" s="32"/>
      <c r="B133" s="32"/>
      <c r="C133" s="32"/>
      <c r="D133" s="32"/>
      <c r="E133" s="32"/>
      <c r="F133" s="32"/>
      <c r="G133" s="32"/>
      <c r="H133" s="32"/>
    </row>
    <row r="134" spans="1:8" ht="12.75">
      <c r="A134" s="32"/>
      <c r="B134" s="32"/>
      <c r="C134" s="32"/>
      <c r="D134" s="32"/>
      <c r="E134" s="32"/>
      <c r="F134" s="32"/>
      <c r="G134" s="32"/>
      <c r="H134" s="32"/>
    </row>
    <row r="135" spans="1:8" ht="12.75">
      <c r="A135" s="32"/>
      <c r="B135" s="32"/>
      <c r="C135" s="32"/>
      <c r="D135" s="32"/>
      <c r="E135" s="32"/>
      <c r="F135" s="32"/>
      <c r="G135" s="32"/>
      <c r="H135" s="32"/>
    </row>
    <row r="136" spans="1:8" ht="12.75">
      <c r="A136" s="32"/>
      <c r="B136" s="32"/>
      <c r="C136" s="32"/>
      <c r="D136" s="32"/>
      <c r="E136" s="32"/>
      <c r="F136" s="32"/>
      <c r="G136" s="32"/>
      <c r="H136" s="32"/>
    </row>
    <row r="137" spans="1:8" ht="12.75">
      <c r="A137" s="32"/>
      <c r="B137" s="32"/>
      <c r="C137" s="32"/>
      <c r="D137" s="32"/>
      <c r="E137" s="32"/>
      <c r="F137" s="32"/>
      <c r="G137" s="32"/>
      <c r="H137" s="32"/>
    </row>
    <row r="138" spans="1:8" ht="12.75">
      <c r="A138" s="32"/>
      <c r="B138" s="32"/>
      <c r="C138" s="32"/>
      <c r="D138" s="32"/>
      <c r="E138" s="32"/>
      <c r="F138" s="32"/>
      <c r="G138" s="32"/>
      <c r="H138" s="32"/>
    </row>
    <row r="139" spans="1:8" ht="12.75">
      <c r="A139" s="32"/>
      <c r="B139" s="32"/>
      <c r="C139" s="32"/>
      <c r="D139" s="32"/>
      <c r="E139" s="32"/>
      <c r="F139" s="32"/>
      <c r="G139" s="32"/>
      <c r="H139" s="32"/>
    </row>
    <row r="140" spans="1:8" ht="12.75">
      <c r="A140" s="32"/>
      <c r="B140" s="32"/>
      <c r="C140" s="32"/>
      <c r="D140" s="32"/>
      <c r="E140" s="32"/>
      <c r="F140" s="32"/>
      <c r="G140" s="32"/>
      <c r="H140" s="32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spans="1:8" ht="12.75">
      <c r="A142" s="32"/>
      <c r="B142" s="32"/>
      <c r="C142" s="32"/>
      <c r="D142" s="32"/>
      <c r="E142" s="32"/>
      <c r="F142" s="32"/>
      <c r="G142" s="32"/>
      <c r="H142" s="32"/>
    </row>
    <row r="143" spans="1:8" ht="12.75">
      <c r="A143" s="32"/>
      <c r="B143" s="32"/>
      <c r="C143" s="32"/>
      <c r="D143" s="32"/>
      <c r="E143" s="32"/>
      <c r="F143" s="32"/>
      <c r="G143" s="32"/>
      <c r="H143" s="32"/>
    </row>
    <row r="144" spans="1:8" ht="12.75">
      <c r="A144" s="32"/>
      <c r="B144" s="32"/>
      <c r="C144" s="32"/>
      <c r="D144" s="32"/>
      <c r="E144" s="32"/>
      <c r="F144" s="32"/>
      <c r="G144" s="32"/>
      <c r="H144" s="32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spans="1:8" ht="12.75">
      <c r="A146" s="32"/>
      <c r="B146" s="32"/>
      <c r="C146" s="32"/>
      <c r="D146" s="32"/>
      <c r="E146" s="32"/>
      <c r="F146" s="32"/>
      <c r="G146" s="32"/>
      <c r="H146" s="32"/>
    </row>
    <row r="147" spans="1:8" ht="12.75">
      <c r="A147" s="32"/>
      <c r="B147" s="32"/>
      <c r="C147" s="32"/>
      <c r="D147" s="32"/>
      <c r="E147" s="32"/>
      <c r="F147" s="32"/>
      <c r="G147" s="32"/>
      <c r="H147" s="32"/>
    </row>
    <row r="148" spans="1:8" ht="12.75">
      <c r="A148" s="32"/>
      <c r="B148" s="32"/>
      <c r="C148" s="32"/>
      <c r="D148" s="32"/>
      <c r="E148" s="32"/>
      <c r="F148" s="32"/>
      <c r="G148" s="32"/>
      <c r="H148" s="32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spans="1:8" ht="12.75">
      <c r="A150" s="32"/>
      <c r="B150" s="32"/>
      <c r="C150" s="32"/>
      <c r="D150" s="32"/>
      <c r="E150" s="32"/>
      <c r="F150" s="32"/>
      <c r="G150" s="32"/>
      <c r="H150" s="32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spans="1:8" ht="12.75">
      <c r="A152" s="32"/>
      <c r="B152" s="32"/>
      <c r="C152" s="32"/>
      <c r="D152" s="32"/>
      <c r="E152" s="32"/>
      <c r="F152" s="32"/>
      <c r="G152" s="32"/>
      <c r="H152" s="32"/>
    </row>
    <row r="153" spans="1:8" ht="12.75">
      <c r="A153" s="32"/>
      <c r="B153" s="32"/>
      <c r="C153" s="32"/>
      <c r="D153" s="32"/>
      <c r="E153" s="32"/>
      <c r="F153" s="32"/>
      <c r="G153" s="32"/>
      <c r="H153" s="32"/>
    </row>
    <row r="154" spans="1:8" ht="12.75">
      <c r="A154" s="32"/>
      <c r="B154" s="32"/>
      <c r="C154" s="32"/>
      <c r="D154" s="32"/>
      <c r="E154" s="32"/>
      <c r="F154" s="32"/>
      <c r="G154" s="32"/>
      <c r="H154" s="32"/>
    </row>
    <row r="155" spans="1:8" ht="12.75">
      <c r="A155" s="32"/>
      <c r="B155" s="32"/>
      <c r="C155" s="32"/>
      <c r="D155" s="32"/>
      <c r="E155" s="32"/>
      <c r="F155" s="32"/>
      <c r="G155" s="32"/>
      <c r="H155" s="32"/>
    </row>
    <row r="156" spans="1:8" ht="12.75">
      <c r="A156" s="32"/>
      <c r="B156" s="32"/>
      <c r="C156" s="32"/>
      <c r="D156" s="32"/>
      <c r="E156" s="32"/>
      <c r="F156" s="32"/>
      <c r="G156" s="32"/>
      <c r="H156" s="32"/>
    </row>
    <row r="157" spans="1:8" ht="12.75">
      <c r="A157" s="32"/>
      <c r="B157" s="32"/>
      <c r="C157" s="32"/>
      <c r="D157" s="32"/>
      <c r="E157" s="32"/>
      <c r="F157" s="32"/>
      <c r="G157" s="32"/>
      <c r="H157" s="32"/>
    </row>
    <row r="158" spans="1:8" ht="12.75">
      <c r="A158" s="32"/>
      <c r="B158" s="32"/>
      <c r="C158" s="32"/>
      <c r="D158" s="32"/>
      <c r="E158" s="32"/>
      <c r="F158" s="32"/>
      <c r="G158" s="32"/>
      <c r="H158" s="32"/>
    </row>
    <row r="159" spans="1:8" ht="12.75">
      <c r="A159" s="32"/>
      <c r="B159" s="32"/>
      <c r="C159" s="32"/>
      <c r="D159" s="32"/>
      <c r="E159" s="32"/>
      <c r="F159" s="32"/>
      <c r="G159" s="32"/>
      <c r="H159" s="32"/>
    </row>
    <row r="160" spans="1:8" ht="12.75">
      <c r="A160" s="32"/>
      <c r="B160" s="32"/>
      <c r="C160" s="32"/>
      <c r="D160" s="32"/>
      <c r="E160" s="32"/>
      <c r="F160" s="32"/>
      <c r="G160" s="32"/>
      <c r="H160" s="32"/>
    </row>
    <row r="161" spans="1:8" ht="12.75">
      <c r="A161" s="32"/>
      <c r="B161" s="32"/>
      <c r="C161" s="32"/>
      <c r="D161" s="32"/>
      <c r="E161" s="32"/>
      <c r="F161" s="32"/>
      <c r="G161" s="32"/>
      <c r="H161" s="32"/>
    </row>
    <row r="162" spans="1:8" ht="12.75">
      <c r="A162" s="32"/>
      <c r="B162" s="32"/>
      <c r="C162" s="32"/>
      <c r="D162" s="32"/>
      <c r="E162" s="32"/>
      <c r="F162" s="32"/>
      <c r="G162" s="32"/>
      <c r="H162" s="32"/>
    </row>
    <row r="163" spans="1:8" ht="12.75">
      <c r="A163" s="32"/>
      <c r="B163" s="32"/>
      <c r="C163" s="32"/>
      <c r="D163" s="32"/>
      <c r="E163" s="32"/>
      <c r="F163" s="32"/>
      <c r="G163" s="32"/>
      <c r="H163" s="32"/>
    </row>
    <row r="164" spans="1:8" ht="12.75">
      <c r="A164" s="32"/>
      <c r="B164" s="32"/>
      <c r="C164" s="32"/>
      <c r="D164" s="32"/>
      <c r="E164" s="32"/>
      <c r="F164" s="32"/>
      <c r="G164" s="32"/>
      <c r="H164" s="32"/>
    </row>
    <row r="165" spans="1:8" ht="12.75">
      <c r="A165" s="32"/>
      <c r="B165" s="32"/>
      <c r="C165" s="32"/>
      <c r="D165" s="32"/>
      <c r="E165" s="32"/>
      <c r="F165" s="32"/>
      <c r="G165" s="32"/>
      <c r="H165" s="32"/>
    </row>
    <row r="166" spans="1:8" ht="12.75">
      <c r="A166" s="32"/>
      <c r="B166" s="32"/>
      <c r="C166" s="32"/>
      <c r="D166" s="32"/>
      <c r="E166" s="32"/>
      <c r="F166" s="32"/>
      <c r="G166" s="32"/>
      <c r="H166" s="32"/>
    </row>
    <row r="167" spans="1:8" ht="12.75">
      <c r="A167" s="32"/>
      <c r="B167" s="32"/>
      <c r="C167" s="32"/>
      <c r="D167" s="32"/>
      <c r="E167" s="32"/>
      <c r="F167" s="32"/>
      <c r="G167" s="32"/>
      <c r="H167" s="32"/>
    </row>
    <row r="168" spans="1:8" ht="12.75">
      <c r="A168" s="32"/>
      <c r="B168" s="32"/>
      <c r="C168" s="32"/>
      <c r="D168" s="32"/>
      <c r="E168" s="32"/>
      <c r="F168" s="32"/>
      <c r="G168" s="32"/>
      <c r="H168" s="32"/>
    </row>
    <row r="169" spans="1:8" ht="12.75">
      <c r="A169" s="32"/>
      <c r="B169" s="32"/>
      <c r="C169" s="32"/>
      <c r="D169" s="32"/>
      <c r="E169" s="32"/>
      <c r="F169" s="32"/>
      <c r="G169" s="32"/>
      <c r="H169" s="32"/>
    </row>
    <row r="170" spans="1:8" ht="12.75">
      <c r="A170" s="32"/>
      <c r="B170" s="32"/>
      <c r="C170" s="32"/>
      <c r="D170" s="32"/>
      <c r="E170" s="32"/>
      <c r="F170" s="32"/>
      <c r="G170" s="32"/>
      <c r="H170" s="32"/>
    </row>
    <row r="171" spans="1:8" ht="12.75">
      <c r="A171" s="32"/>
      <c r="B171" s="32"/>
      <c r="C171" s="32"/>
      <c r="D171" s="32"/>
      <c r="E171" s="32"/>
      <c r="F171" s="32"/>
      <c r="G171" s="32"/>
      <c r="H171" s="32"/>
    </row>
    <row r="172" spans="1:8" ht="12.75">
      <c r="A172" s="32"/>
      <c r="B172" s="32"/>
      <c r="C172" s="32"/>
      <c r="D172" s="32"/>
      <c r="E172" s="32"/>
      <c r="F172" s="32"/>
      <c r="G172" s="32"/>
      <c r="H172" s="32"/>
    </row>
    <row r="173" spans="1:8" ht="12.75">
      <c r="A173" s="32"/>
      <c r="B173" s="32"/>
      <c r="C173" s="32"/>
      <c r="D173" s="32"/>
      <c r="E173" s="32"/>
      <c r="F173" s="32"/>
      <c r="G173" s="32"/>
      <c r="H173" s="32"/>
    </row>
    <row r="174" spans="1:8" ht="12.75">
      <c r="A174" s="32"/>
      <c r="B174" s="32"/>
      <c r="C174" s="32"/>
      <c r="D174" s="32"/>
      <c r="E174" s="32"/>
      <c r="F174" s="32"/>
      <c r="G174" s="32"/>
      <c r="H174" s="32"/>
    </row>
    <row r="175" spans="1:8" ht="12.75">
      <c r="A175" s="32"/>
      <c r="B175" s="32"/>
      <c r="C175" s="32"/>
      <c r="D175" s="32"/>
      <c r="E175" s="32"/>
      <c r="F175" s="32"/>
      <c r="G175" s="32"/>
      <c r="H175" s="32"/>
    </row>
    <row r="176" spans="1:8" ht="12.75">
      <c r="A176" s="32"/>
      <c r="B176" s="32"/>
      <c r="C176" s="32"/>
      <c r="D176" s="32"/>
      <c r="E176" s="32"/>
      <c r="F176" s="32"/>
      <c r="G176" s="32"/>
      <c r="H176" s="32"/>
    </row>
    <row r="177" spans="1:8" ht="12.75">
      <c r="A177" s="32"/>
      <c r="B177" s="32"/>
      <c r="C177" s="32"/>
      <c r="D177" s="32"/>
      <c r="E177" s="32"/>
      <c r="F177" s="32"/>
      <c r="G177" s="32"/>
      <c r="H177" s="32"/>
    </row>
    <row r="178" spans="1:8" ht="12.75">
      <c r="A178" s="32"/>
      <c r="B178" s="32"/>
      <c r="C178" s="32"/>
      <c r="D178" s="32"/>
      <c r="E178" s="32"/>
      <c r="F178" s="32"/>
      <c r="G178" s="32"/>
      <c r="H178" s="32"/>
    </row>
    <row r="179" spans="1:8" ht="12.75">
      <c r="A179" s="32"/>
      <c r="B179" s="32"/>
      <c r="C179" s="32"/>
      <c r="D179" s="32"/>
      <c r="E179" s="32"/>
      <c r="F179" s="32"/>
      <c r="G179" s="32"/>
      <c r="H179" s="32"/>
    </row>
    <row r="180" spans="1:8" ht="12.75">
      <c r="A180" s="32"/>
      <c r="B180" s="32"/>
      <c r="C180" s="32"/>
      <c r="D180" s="32"/>
      <c r="E180" s="32"/>
      <c r="F180" s="32"/>
      <c r="G180" s="32"/>
      <c r="H180" s="32"/>
    </row>
    <row r="181" spans="1:8" ht="12.75">
      <c r="A181" s="32"/>
      <c r="B181" s="32"/>
      <c r="C181" s="32"/>
      <c r="D181" s="32"/>
      <c r="E181" s="32"/>
      <c r="F181" s="32"/>
      <c r="G181" s="32"/>
      <c r="H181" s="32"/>
    </row>
    <row r="182" spans="1:8" ht="12.75">
      <c r="A182" s="32"/>
      <c r="B182" s="32"/>
      <c r="C182" s="32"/>
      <c r="D182" s="32"/>
      <c r="E182" s="32"/>
      <c r="F182" s="32"/>
      <c r="G182" s="32"/>
      <c r="H182" s="32"/>
    </row>
    <row r="183" spans="1:8" ht="12.75">
      <c r="A183" s="32"/>
      <c r="B183" s="32"/>
      <c r="C183" s="32"/>
      <c r="D183" s="32"/>
      <c r="E183" s="32"/>
      <c r="F183" s="32"/>
      <c r="G183" s="32"/>
      <c r="H183" s="32"/>
    </row>
    <row r="184" spans="1:8" ht="12.75">
      <c r="A184" s="32"/>
      <c r="B184" s="32"/>
      <c r="C184" s="32"/>
      <c r="D184" s="32"/>
      <c r="E184" s="32"/>
      <c r="F184" s="32"/>
      <c r="G184" s="32"/>
      <c r="H184" s="32"/>
    </row>
    <row r="185" spans="1:8" ht="12.75">
      <c r="A185" s="32"/>
      <c r="B185" s="32"/>
      <c r="C185" s="32"/>
      <c r="D185" s="32"/>
      <c r="E185" s="32"/>
      <c r="F185" s="32"/>
      <c r="G185" s="32"/>
      <c r="H185" s="32"/>
    </row>
    <row r="186" spans="1:8" ht="12.75">
      <c r="A186" s="32"/>
      <c r="B186" s="32"/>
      <c r="C186" s="32"/>
      <c r="D186" s="32"/>
      <c r="E186" s="32"/>
      <c r="F186" s="32"/>
      <c r="G186" s="32"/>
      <c r="H186" s="32"/>
    </row>
    <row r="187" spans="1:8" ht="12.75">
      <c r="A187" s="32"/>
      <c r="B187" s="32"/>
      <c r="C187" s="32"/>
      <c r="D187" s="32"/>
      <c r="E187" s="32"/>
      <c r="F187" s="32"/>
      <c r="G187" s="32"/>
      <c r="H187" s="32"/>
    </row>
    <row r="188" spans="1:8" ht="12.75">
      <c r="A188" s="32"/>
      <c r="B188" s="32"/>
      <c r="C188" s="32"/>
      <c r="D188" s="32"/>
      <c r="E188" s="32"/>
      <c r="F188" s="32"/>
      <c r="G188" s="32"/>
      <c r="H188" s="32"/>
    </row>
    <row r="189" spans="1:8" ht="12.75">
      <c r="A189" s="32"/>
      <c r="B189" s="32"/>
      <c r="C189" s="32"/>
      <c r="D189" s="32"/>
      <c r="E189" s="32"/>
      <c r="F189" s="32"/>
      <c r="G189" s="32"/>
      <c r="H189" s="32"/>
    </row>
    <row r="190" spans="1:8" ht="12.75">
      <c r="A190" s="32"/>
      <c r="B190" s="32"/>
      <c r="C190" s="32"/>
      <c r="D190" s="32"/>
      <c r="E190" s="32"/>
      <c r="F190" s="32"/>
      <c r="G190" s="32"/>
      <c r="H190" s="32"/>
    </row>
    <row r="191" spans="1:8" ht="12.75">
      <c r="A191" s="32"/>
      <c r="B191" s="32"/>
      <c r="C191" s="32"/>
      <c r="D191" s="32"/>
      <c r="E191" s="32"/>
      <c r="F191" s="32"/>
      <c r="G191" s="32"/>
      <c r="H191" s="32"/>
    </row>
    <row r="192" spans="1:8" ht="12.75">
      <c r="A192" s="32"/>
      <c r="B192" s="32"/>
      <c r="C192" s="32"/>
      <c r="D192" s="32"/>
      <c r="E192" s="32"/>
      <c r="F192" s="32"/>
      <c r="G192" s="32"/>
      <c r="H192" s="32"/>
    </row>
    <row r="193" spans="1:8" ht="12.75">
      <c r="A193" s="32"/>
      <c r="B193" s="32"/>
      <c r="C193" s="32"/>
      <c r="D193" s="32"/>
      <c r="E193" s="32"/>
      <c r="F193" s="32"/>
      <c r="G193" s="32"/>
      <c r="H193" s="32"/>
    </row>
  </sheetData>
  <sheetProtection/>
  <mergeCells count="18">
    <mergeCell ref="A1:G2"/>
    <mergeCell ref="A3:G3"/>
    <mergeCell ref="A4:H5"/>
    <mergeCell ref="E9:E11"/>
    <mergeCell ref="F9:F11"/>
    <mergeCell ref="G9:G11"/>
    <mergeCell ref="A9:A11"/>
    <mergeCell ref="B9:B11"/>
    <mergeCell ref="A48:B48"/>
    <mergeCell ref="J9:Q12"/>
    <mergeCell ref="A47:B47"/>
    <mergeCell ref="C45:D45"/>
    <mergeCell ref="R9:X12"/>
    <mergeCell ref="A46:G46"/>
    <mergeCell ref="C9:D10"/>
    <mergeCell ref="C44:D44"/>
    <mergeCell ref="A44:B44"/>
    <mergeCell ref="A45:B4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O79"/>
  <sheetViews>
    <sheetView view="pageBreakPreview" zoomScale="75" zoomScaleSheetLayoutView="75" zoomScalePageLayoutView="0" workbookViewId="0" topLeftCell="A7">
      <selection activeCell="AM7" sqref="AM1:AU16384"/>
    </sheetView>
  </sheetViews>
  <sheetFormatPr defaultColWidth="9.00390625" defaultRowHeight="12.75"/>
  <cols>
    <col min="1" max="1" width="8.25390625" style="0" bestFit="1" customWidth="1"/>
    <col min="2" max="2" width="70.875" style="0" customWidth="1"/>
    <col min="3" max="3" width="12.75390625" style="0" customWidth="1"/>
    <col min="4" max="4" width="14.37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7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40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578.1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37.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41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AM13*6*AN13</f>
        <v>7422.804000000001</v>
      </c>
      <c r="F13" s="22">
        <f>E13</f>
        <v>7422.804000000001</v>
      </c>
      <c r="G13" s="22">
        <f aca="true" t="shared" si="1" ref="G13:G18">AM13*12*AO13</f>
        <v>7839.036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578.1</v>
      </c>
      <c r="K13">
        <v>6</v>
      </c>
      <c r="L13">
        <v>2</v>
      </c>
      <c r="M13">
        <v>4</v>
      </c>
      <c r="N13" s="7">
        <f aca="true" t="shared" si="4" ref="N13:N18">C13*J13*K13</f>
        <v>3642.0299999999997</v>
      </c>
      <c r="O13" s="7" t="e">
        <f>J13*#REF!*L13</f>
        <v>#REF!</v>
      </c>
      <c r="P13" s="7">
        <f aca="true" t="shared" si="5" ref="P13:P18">D13*J13*M13</f>
        <v>2520.516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3642.0299999999997</v>
      </c>
      <c r="W13">
        <f aca="true" t="shared" si="8" ref="W13:W18">U13*S13*J13</f>
        <v>3780.774000000001</v>
      </c>
      <c r="X13">
        <f aca="true" t="shared" si="9" ref="X13:X18">SUM(V13:W13)</f>
        <v>7422.804</v>
      </c>
      <c r="AM13" s="56">
        <f>C7</f>
        <v>578.1</v>
      </c>
      <c r="AN13" s="5">
        <f aca="true" t="shared" si="10" ref="AN13:AN18">C13+D13</f>
        <v>2.14</v>
      </c>
      <c r="AO13" s="46">
        <v>1.13</v>
      </c>
    </row>
    <row r="14" spans="1:41" ht="18.7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9434.592</v>
      </c>
      <c r="F14" s="22">
        <f>E14</f>
        <v>9434.592</v>
      </c>
      <c r="G14" s="22">
        <f t="shared" si="1"/>
        <v>10058.94</v>
      </c>
      <c r="H14" s="23">
        <f t="shared" si="2"/>
        <v>1.3964148527483002</v>
      </c>
      <c r="I14" s="6">
        <f t="shared" si="3"/>
        <v>1.4900768245776</v>
      </c>
      <c r="J14" s="8">
        <f>J13</f>
        <v>578.1</v>
      </c>
      <c r="K14">
        <v>6</v>
      </c>
      <c r="L14">
        <v>2</v>
      </c>
      <c r="M14">
        <v>4</v>
      </c>
      <c r="N14" s="7">
        <f t="shared" si="4"/>
        <v>4613.238</v>
      </c>
      <c r="O14" s="7" t="e">
        <f>J14*#REF!*L14</f>
        <v>#REF!</v>
      </c>
      <c r="P14" s="7">
        <f t="shared" si="5"/>
        <v>3214.236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4613.238</v>
      </c>
      <c r="W14">
        <f t="shared" si="8"/>
        <v>4821.354</v>
      </c>
      <c r="X14">
        <f t="shared" si="9"/>
        <v>9434.592</v>
      </c>
      <c r="AM14">
        <f>AM13</f>
        <v>578.1</v>
      </c>
      <c r="AN14" s="5">
        <f t="shared" si="10"/>
        <v>2.7199999999999998</v>
      </c>
      <c r="AO14" s="46">
        <v>1.45</v>
      </c>
    </row>
    <row r="15" spans="1:41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971.2080000000002</v>
      </c>
      <c r="F15" s="22">
        <f>E15</f>
        <v>971.2080000000002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578.1</v>
      </c>
      <c r="K15">
        <v>6</v>
      </c>
      <c r="L15">
        <v>2</v>
      </c>
      <c r="M15">
        <v>4</v>
      </c>
      <c r="N15" s="7">
        <f t="shared" si="4"/>
        <v>450.918</v>
      </c>
      <c r="O15" s="7" t="e">
        <f>J15*#REF!*L15</f>
        <v>#REF!</v>
      </c>
      <c r="P15" s="7">
        <f t="shared" si="5"/>
        <v>346.86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450.918</v>
      </c>
      <c r="W15">
        <f t="shared" si="8"/>
        <v>0</v>
      </c>
      <c r="X15">
        <f t="shared" si="9"/>
        <v>450.918</v>
      </c>
      <c r="AM15">
        <f>AM14</f>
        <v>578.1</v>
      </c>
      <c r="AN15" s="5">
        <f t="shared" si="10"/>
        <v>0.28</v>
      </c>
      <c r="AO15" s="46">
        <v>0</v>
      </c>
    </row>
    <row r="16" spans="1:41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5584.446</v>
      </c>
      <c r="F16" s="22">
        <f>E16</f>
        <v>5584.446</v>
      </c>
      <c r="G16" s="22">
        <f t="shared" si="1"/>
        <v>5688.504</v>
      </c>
      <c r="H16" s="23">
        <f t="shared" si="2"/>
        <v>0.8294494238129001</v>
      </c>
      <c r="I16" s="6">
        <f t="shared" si="3"/>
        <v>0.8850832266288</v>
      </c>
      <c r="J16" s="8">
        <f>J15</f>
        <v>578.1</v>
      </c>
      <c r="K16">
        <v>6</v>
      </c>
      <c r="L16">
        <v>2</v>
      </c>
      <c r="M16">
        <v>4</v>
      </c>
      <c r="N16" s="7">
        <f t="shared" si="4"/>
        <v>2740.194</v>
      </c>
      <c r="O16" s="7" t="e">
        <f>J16*#REF!*L16</f>
        <v>#REF!</v>
      </c>
      <c r="P16" s="7">
        <f t="shared" si="5"/>
        <v>1896.168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2740.194</v>
      </c>
      <c r="W16">
        <f t="shared" si="8"/>
        <v>2844.252</v>
      </c>
      <c r="X16">
        <f t="shared" si="9"/>
        <v>5584.446</v>
      </c>
      <c r="AM16">
        <f>AM15</f>
        <v>578.1</v>
      </c>
      <c r="AN16" s="5">
        <f t="shared" si="10"/>
        <v>1.6099999999999999</v>
      </c>
      <c r="AO16" s="46">
        <v>0.82</v>
      </c>
    </row>
    <row r="17" spans="1:41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8602.128</v>
      </c>
      <c r="F17" s="22">
        <f>E17</f>
        <v>8602.128</v>
      </c>
      <c r="G17" s="22">
        <f t="shared" si="1"/>
        <v>8602.128</v>
      </c>
      <c r="H17" s="23">
        <f t="shared" si="2"/>
        <v>1.3019206145924</v>
      </c>
      <c r="I17" s="6">
        <f t="shared" si="3"/>
        <v>1.3892445582528</v>
      </c>
      <c r="J17" s="8">
        <f>J16</f>
        <v>578.1</v>
      </c>
      <c r="K17">
        <v>6</v>
      </c>
      <c r="L17">
        <v>2</v>
      </c>
      <c r="M17">
        <v>4</v>
      </c>
      <c r="N17" s="7">
        <f t="shared" si="4"/>
        <v>4301.064</v>
      </c>
      <c r="O17" s="7" t="e">
        <f>J17*#REF!*L17</f>
        <v>#REF!</v>
      </c>
      <c r="P17" s="7">
        <f t="shared" si="5"/>
        <v>2867.376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4301.064</v>
      </c>
      <c r="W17">
        <f t="shared" si="8"/>
        <v>4301.064</v>
      </c>
      <c r="X17">
        <f t="shared" si="9"/>
        <v>8602.128</v>
      </c>
      <c r="AM17">
        <f>AM16</f>
        <v>578.1</v>
      </c>
      <c r="AN17" s="5">
        <f t="shared" si="10"/>
        <v>2.48</v>
      </c>
      <c r="AO17" s="46">
        <v>1.24</v>
      </c>
    </row>
    <row r="18" spans="1:41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30107.448000000004</v>
      </c>
      <c r="F18" s="60">
        <f>F20+F21+F22+F24+F25+F26+F27+F30+F31+F32+F33+F34+F36+F37+F39+F40</f>
        <v>76743.26</v>
      </c>
      <c r="G18" s="22">
        <f t="shared" si="1"/>
        <v>32882.328</v>
      </c>
      <c r="H18" s="23">
        <f t="shared" si="2"/>
        <v>4.4202304737371</v>
      </c>
      <c r="I18" s="6">
        <f t="shared" si="3"/>
        <v>4.7167093469712</v>
      </c>
      <c r="J18" s="8">
        <f>J17</f>
        <v>578.1</v>
      </c>
      <c r="K18">
        <v>6</v>
      </c>
      <c r="L18">
        <v>2</v>
      </c>
      <c r="M18">
        <v>4</v>
      </c>
      <c r="N18" s="7">
        <f t="shared" si="4"/>
        <v>14602.806</v>
      </c>
      <c r="O18" s="7" t="e">
        <f>J18*#REF!*L18</f>
        <v>#REF!</v>
      </c>
      <c r="P18" s="7">
        <f t="shared" si="5"/>
        <v>10336.428000000002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14602.806</v>
      </c>
      <c r="W18">
        <f t="shared" si="8"/>
        <v>16024.932</v>
      </c>
      <c r="X18">
        <f t="shared" si="9"/>
        <v>30627.738</v>
      </c>
      <c r="AM18">
        <f>AM17</f>
        <v>578.1</v>
      </c>
      <c r="AN18" s="5">
        <f t="shared" si="10"/>
        <v>8.68</v>
      </c>
      <c r="AO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 t="s">
        <v>81</v>
      </c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18.75">
      <c r="A20" s="21"/>
      <c r="B20" s="53" t="s">
        <v>526</v>
      </c>
      <c r="C20" s="22"/>
      <c r="D20" s="22"/>
      <c r="E20" s="22"/>
      <c r="F20" s="60">
        <v>1395.24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527</v>
      </c>
      <c r="C21" s="22"/>
      <c r="D21" s="22"/>
      <c r="E21" s="22"/>
      <c r="F21" s="60">
        <v>1661.04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18.75">
      <c r="A22" s="21"/>
      <c r="B22" s="20" t="s">
        <v>299</v>
      </c>
      <c r="C22" s="22"/>
      <c r="D22" s="22"/>
      <c r="E22" s="22"/>
      <c r="F22" s="60">
        <v>95.39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44" t="s">
        <v>89</v>
      </c>
      <c r="C23" s="22"/>
      <c r="D23" s="22"/>
      <c r="E23" s="22"/>
      <c r="F23" s="60" t="s">
        <v>95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18.75">
      <c r="A24" s="21"/>
      <c r="B24" s="20" t="s">
        <v>528</v>
      </c>
      <c r="C24" s="22"/>
      <c r="D24" s="22"/>
      <c r="E24" s="22"/>
      <c r="F24" s="60">
        <v>8011.12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529</v>
      </c>
      <c r="C25" s="22"/>
      <c r="D25" s="22"/>
      <c r="E25" s="22"/>
      <c r="F25" s="60">
        <v>116.99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37.5">
      <c r="A26" s="21"/>
      <c r="B26" s="20" t="s">
        <v>530</v>
      </c>
      <c r="C26" s="22"/>
      <c r="D26" s="22"/>
      <c r="E26" s="22"/>
      <c r="F26" s="60">
        <v>8699.1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20" t="s">
        <v>531</v>
      </c>
      <c r="C27" s="22"/>
      <c r="D27" s="22"/>
      <c r="E27" s="22"/>
      <c r="F27" s="60">
        <v>9613</v>
      </c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18.75">
      <c r="A28" s="21"/>
      <c r="B28" s="44" t="s">
        <v>104</v>
      </c>
      <c r="C28" s="22"/>
      <c r="D28" s="22"/>
      <c r="E28" s="22"/>
      <c r="F28" s="60" t="s">
        <v>96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45" t="s">
        <v>105</v>
      </c>
      <c r="C29" s="22"/>
      <c r="D29" s="22"/>
      <c r="E29" s="22"/>
      <c r="F29" s="60" t="s">
        <v>97</v>
      </c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20" t="s">
        <v>106</v>
      </c>
      <c r="C30" s="22"/>
      <c r="D30" s="22"/>
      <c r="E30" s="22"/>
      <c r="F30" s="60">
        <v>293</v>
      </c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19" ht="37.5">
      <c r="A31" s="21"/>
      <c r="B31" s="20" t="s">
        <v>532</v>
      </c>
      <c r="C31" s="22"/>
      <c r="D31" s="22"/>
      <c r="E31" s="22"/>
      <c r="F31" s="60">
        <v>16967.4</v>
      </c>
      <c r="G31" s="22"/>
      <c r="H31" s="23"/>
      <c r="I31" s="6"/>
      <c r="J31" s="8"/>
      <c r="N31" s="7"/>
      <c r="O31" s="7"/>
      <c r="P31" s="7"/>
      <c r="Q31" s="9"/>
      <c r="R31" s="5"/>
      <c r="S31" s="5"/>
    </row>
    <row r="32" spans="1:19" ht="18.75">
      <c r="A32" s="21"/>
      <c r="B32" s="20" t="s">
        <v>324</v>
      </c>
      <c r="C32" s="22"/>
      <c r="D32" s="22"/>
      <c r="E32" s="22"/>
      <c r="F32" s="60">
        <v>1229</v>
      </c>
      <c r="G32" s="22"/>
      <c r="H32" s="23"/>
      <c r="I32" s="6"/>
      <c r="J32" s="8"/>
      <c r="N32" s="7"/>
      <c r="O32" s="7"/>
      <c r="P32" s="7"/>
      <c r="Q32" s="9"/>
      <c r="R32" s="5"/>
      <c r="S32" s="5"/>
    </row>
    <row r="33" spans="1:19" ht="18.75">
      <c r="A33" s="21"/>
      <c r="B33" s="20" t="s">
        <v>47</v>
      </c>
      <c r="C33" s="22"/>
      <c r="D33" s="22"/>
      <c r="E33" s="22"/>
      <c r="F33" s="60">
        <v>118.57</v>
      </c>
      <c r="G33" s="22"/>
      <c r="H33" s="23"/>
      <c r="I33" s="6"/>
      <c r="J33" s="8"/>
      <c r="N33" s="7"/>
      <c r="O33" s="7"/>
      <c r="P33" s="7"/>
      <c r="Q33" s="9"/>
      <c r="R33" s="5"/>
      <c r="S33" s="5"/>
    </row>
    <row r="34" spans="1:19" ht="18.75">
      <c r="A34" s="21"/>
      <c r="B34" s="20" t="s">
        <v>533</v>
      </c>
      <c r="C34" s="22"/>
      <c r="D34" s="22"/>
      <c r="E34" s="22"/>
      <c r="F34" s="60">
        <v>706.65</v>
      </c>
      <c r="G34" s="22"/>
      <c r="H34" s="23"/>
      <c r="I34" s="6"/>
      <c r="J34" s="8"/>
      <c r="N34" s="7"/>
      <c r="O34" s="7"/>
      <c r="P34" s="7"/>
      <c r="Q34" s="9"/>
      <c r="R34" s="5"/>
      <c r="S34" s="5"/>
    </row>
    <row r="35" spans="1:19" ht="18.75">
      <c r="A35" s="21"/>
      <c r="B35" s="44" t="s">
        <v>110</v>
      </c>
      <c r="C35" s="22"/>
      <c r="D35" s="22"/>
      <c r="E35" s="22"/>
      <c r="F35" s="60" t="s">
        <v>99</v>
      </c>
      <c r="G35" s="22"/>
      <c r="H35" s="23"/>
      <c r="I35" s="6"/>
      <c r="J35" s="8"/>
      <c r="N35" s="7"/>
      <c r="O35" s="7"/>
      <c r="P35" s="7"/>
      <c r="Q35" s="9"/>
      <c r="R35" s="5"/>
      <c r="S35" s="5"/>
    </row>
    <row r="36" spans="1:19" ht="18.75">
      <c r="A36" s="21"/>
      <c r="B36" s="20" t="s">
        <v>27</v>
      </c>
      <c r="C36" s="22"/>
      <c r="D36" s="22"/>
      <c r="E36" s="22"/>
      <c r="F36" s="60">
        <v>49.32</v>
      </c>
      <c r="G36" s="22"/>
      <c r="H36" s="23"/>
      <c r="I36" s="6"/>
      <c r="J36" s="8"/>
      <c r="N36" s="7"/>
      <c r="O36" s="7"/>
      <c r="P36" s="7"/>
      <c r="Q36" s="9"/>
      <c r="R36" s="5"/>
      <c r="S36" s="5"/>
    </row>
    <row r="37" spans="1:19" ht="18.75">
      <c r="A37" s="21"/>
      <c r="B37" s="20" t="s">
        <v>534</v>
      </c>
      <c r="C37" s="22"/>
      <c r="D37" s="22"/>
      <c r="E37" s="22"/>
      <c r="F37" s="60">
        <v>25973.43</v>
      </c>
      <c r="G37" s="22"/>
      <c r="H37" s="23"/>
      <c r="I37" s="6"/>
      <c r="J37" s="8"/>
      <c r="N37" s="7"/>
      <c r="O37" s="7"/>
      <c r="P37" s="7"/>
      <c r="Q37" s="9"/>
      <c r="R37" s="5"/>
      <c r="S37" s="5"/>
    </row>
    <row r="38" spans="1:19" ht="18.75">
      <c r="A38" s="21"/>
      <c r="B38" s="44" t="s">
        <v>112</v>
      </c>
      <c r="C38" s="22"/>
      <c r="D38" s="22"/>
      <c r="E38" s="22"/>
      <c r="F38" s="60" t="s">
        <v>177</v>
      </c>
      <c r="G38" s="22"/>
      <c r="H38" s="23"/>
      <c r="I38" s="6"/>
      <c r="J38" s="8"/>
      <c r="N38" s="7"/>
      <c r="O38" s="7"/>
      <c r="P38" s="7"/>
      <c r="Q38" s="9"/>
      <c r="R38" s="5"/>
      <c r="S38" s="5"/>
    </row>
    <row r="39" spans="1:19" ht="18.75">
      <c r="A39" s="21"/>
      <c r="B39" s="20" t="s">
        <v>535</v>
      </c>
      <c r="C39" s="22"/>
      <c r="D39" s="22"/>
      <c r="E39" s="22"/>
      <c r="F39" s="60">
        <v>1087.17</v>
      </c>
      <c r="G39" s="22"/>
      <c r="H39" s="23"/>
      <c r="I39" s="6"/>
      <c r="J39" s="8"/>
      <c r="N39" s="7"/>
      <c r="O39" s="7"/>
      <c r="P39" s="7"/>
      <c r="Q39" s="9"/>
      <c r="R39" s="5"/>
      <c r="S39" s="5"/>
    </row>
    <row r="40" spans="1:19" ht="18.75">
      <c r="A40" s="21"/>
      <c r="B40" s="20" t="s">
        <v>196</v>
      </c>
      <c r="C40" s="22"/>
      <c r="D40" s="22"/>
      <c r="E40" s="22"/>
      <c r="F40" s="60">
        <v>726.84</v>
      </c>
      <c r="G40" s="22"/>
      <c r="H40" s="23"/>
      <c r="I40" s="6"/>
      <c r="J40" s="8"/>
      <c r="N40" s="7"/>
      <c r="O40" s="7"/>
      <c r="P40" s="7"/>
      <c r="Q40" s="9"/>
      <c r="R40" s="5"/>
      <c r="S40" s="5"/>
    </row>
    <row r="41" spans="1:24" ht="18.75">
      <c r="A41" s="18"/>
      <c r="B41" s="20" t="s">
        <v>11</v>
      </c>
      <c r="C41" s="19">
        <f>SUM(C13:C23)</f>
        <v>8.75</v>
      </c>
      <c r="D41" s="19">
        <f>SUM(D13:D23)</f>
        <v>9.16</v>
      </c>
      <c r="E41" s="22">
        <f>SUM(E13:E23)</f>
        <v>62122.626000000004</v>
      </c>
      <c r="F41" s="60">
        <f>F13+F14+F15+F16+F17+F18</f>
        <v>108758.438</v>
      </c>
      <c r="G41" s="22">
        <f>G13+G14+G15+G16+G17+G18</f>
        <v>65070.936</v>
      </c>
      <c r="H41" s="23">
        <f>1.04993597951*C41</f>
        <v>9.186939820712501</v>
      </c>
      <c r="I41" s="6">
        <f>1.12035851472*C41</f>
        <v>9.8031370038</v>
      </c>
      <c r="J41" s="8">
        <f>J18</f>
        <v>578.1</v>
      </c>
      <c r="N41" s="7"/>
      <c r="Q41" s="10"/>
      <c r="R41" s="5">
        <f>SUM(R13:R23)</f>
        <v>8.75</v>
      </c>
      <c r="S41" s="5">
        <f>SUM(S13:S23)</f>
        <v>9.16</v>
      </c>
      <c r="T41" s="5"/>
      <c r="U41" s="5"/>
      <c r="V41" s="5">
        <f>SUM(V13:V23)</f>
        <v>30350.25</v>
      </c>
      <c r="W41" s="5">
        <f>SUM(W13:W23)</f>
        <v>31772.376000000004</v>
      </c>
      <c r="X41" s="5">
        <f>SUM(X13:X23)</f>
        <v>62122.626000000004</v>
      </c>
    </row>
    <row r="42" spans="1:41" ht="19.5" customHeight="1">
      <c r="A42" s="18">
        <v>5</v>
      </c>
      <c r="B42" s="25" t="s">
        <v>22</v>
      </c>
      <c r="C42" s="57">
        <v>1.47</v>
      </c>
      <c r="D42" s="57">
        <v>1.58</v>
      </c>
      <c r="E42" s="22">
        <f>AM42*6*AN42</f>
        <v>10579.230000000001</v>
      </c>
      <c r="F42" s="60">
        <f>E42</f>
        <v>10579.230000000001</v>
      </c>
      <c r="G42" s="22">
        <f>AM42*6*AO42</f>
        <v>11897.298000000003</v>
      </c>
      <c r="H42" s="56" t="e">
        <f>#REF!</f>
        <v>#REF!</v>
      </c>
      <c r="I42" s="5">
        <f>C42+D42</f>
        <v>3.05</v>
      </c>
      <c r="J42" s="46">
        <v>3.43</v>
      </c>
      <c r="K42">
        <v>10</v>
      </c>
      <c r="L42">
        <v>2</v>
      </c>
      <c r="N42" s="7">
        <f>C42*J42*K42</f>
        <v>50.42100000000001</v>
      </c>
      <c r="O42" s="7" t="e">
        <f>#REF!*J42*L42</f>
        <v>#REF!</v>
      </c>
      <c r="P42" s="7" t="e">
        <f>SUM(N42:O42)</f>
        <v>#REF!</v>
      </c>
      <c r="Q42" s="9"/>
      <c r="R42" s="5">
        <v>1.47</v>
      </c>
      <c r="S42">
        <v>1.58</v>
      </c>
      <c r="T42">
        <v>6</v>
      </c>
      <c r="U42">
        <v>6</v>
      </c>
      <c r="V42">
        <f>R42*J42*T42</f>
        <v>30.2526</v>
      </c>
      <c r="W42">
        <f>S42*U42*J42</f>
        <v>32.516400000000004</v>
      </c>
      <c r="X42">
        <f>SUM(V42:W42)</f>
        <v>62.769000000000005</v>
      </c>
      <c r="AC42">
        <f>AC21</f>
        <v>0</v>
      </c>
      <c r="AD42" s="56">
        <v>3.05</v>
      </c>
      <c r="AE42">
        <v>3.43</v>
      </c>
      <c r="AK42" t="e">
        <f>#REF!</f>
        <v>#REF!</v>
      </c>
      <c r="AL42">
        <v>3.03</v>
      </c>
      <c r="AM42" s="56">
        <f>AM13</f>
        <v>578.1</v>
      </c>
      <c r="AN42">
        <v>3.05</v>
      </c>
      <c r="AO42">
        <v>3.43</v>
      </c>
    </row>
    <row r="43" spans="1:17" ht="18.75">
      <c r="A43" s="16"/>
      <c r="B43" s="26"/>
      <c r="C43" s="16"/>
      <c r="D43" s="16"/>
      <c r="E43" s="16"/>
      <c r="F43" s="16"/>
      <c r="G43" s="16"/>
      <c r="H43" s="16"/>
      <c r="Q43" s="10"/>
    </row>
    <row r="44" spans="1:17" ht="18.75">
      <c r="A44" s="90" t="s">
        <v>75</v>
      </c>
      <c r="B44" s="90"/>
      <c r="C44" s="110">
        <v>38930.12</v>
      </c>
      <c r="D44" s="110"/>
      <c r="E44" s="12" t="s">
        <v>13</v>
      </c>
      <c r="F44" s="16"/>
      <c r="G44" s="16"/>
      <c r="H44" s="16"/>
      <c r="Q44" s="10"/>
    </row>
    <row r="45" spans="1:17" ht="30.75" customHeight="1">
      <c r="A45" s="90" t="s">
        <v>76</v>
      </c>
      <c r="B45" s="90"/>
      <c r="C45" s="110">
        <v>49032.28</v>
      </c>
      <c r="D45" s="110"/>
      <c r="E45" s="12" t="s">
        <v>13</v>
      </c>
      <c r="F45" s="16"/>
      <c r="G45" s="16"/>
      <c r="H45" s="16"/>
      <c r="Q45" s="10"/>
    </row>
    <row r="46" spans="1:8" ht="18.75">
      <c r="A46" s="105" t="s">
        <v>12</v>
      </c>
      <c r="B46" s="105"/>
      <c r="C46" s="105"/>
      <c r="D46" s="105"/>
      <c r="E46" s="105"/>
      <c r="F46" s="105"/>
      <c r="G46" s="105"/>
      <c r="H46" s="16"/>
    </row>
    <row r="47" spans="1:8" ht="18.75" customHeight="1" hidden="1">
      <c r="A47" s="106" t="s">
        <v>29</v>
      </c>
      <c r="B47" s="106"/>
      <c r="C47" s="11" t="e">
        <f>C44-#REF!</f>
        <v>#REF!</v>
      </c>
      <c r="D47" s="16" t="s">
        <v>13</v>
      </c>
      <c r="E47" s="16"/>
      <c r="F47" s="16"/>
      <c r="G47" s="16"/>
      <c r="H47" s="16"/>
    </row>
    <row r="48" spans="1:8" ht="18.75" customHeight="1" hidden="1">
      <c r="A48" s="106" t="s">
        <v>31</v>
      </c>
      <c r="B48" s="106"/>
      <c r="C48" s="51">
        <f>E41-F41</f>
        <v>-46635.81199999999</v>
      </c>
      <c r="D48" s="52" t="str">
        <f>D47</f>
        <v>рублей</v>
      </c>
      <c r="E48" s="32"/>
      <c r="F48" s="32"/>
      <c r="G48" s="32"/>
      <c r="H48" s="16"/>
    </row>
    <row r="49" spans="1:8" ht="18.75" hidden="1">
      <c r="A49" s="14"/>
      <c r="B49" s="16"/>
      <c r="C49" s="16"/>
      <c r="D49" s="16"/>
      <c r="E49" s="16"/>
      <c r="F49" s="16"/>
      <c r="G49" s="16"/>
      <c r="H49" s="16"/>
    </row>
    <row r="50" spans="1:8" ht="12.75" hidden="1">
      <c r="A50" s="32"/>
      <c r="B50" s="33"/>
      <c r="C50" s="33"/>
      <c r="D50" s="33"/>
      <c r="E50" s="33"/>
      <c r="F50" s="33"/>
      <c r="G50" s="33"/>
      <c r="H50" s="33"/>
    </row>
    <row r="51" spans="1:8" ht="12.75" hidden="1">
      <c r="A51" s="32"/>
      <c r="B51" s="32"/>
      <c r="C51" s="32"/>
      <c r="D51" s="32"/>
      <c r="E51" s="32"/>
      <c r="F51" s="32"/>
      <c r="G51" s="32"/>
      <c r="H51" s="32"/>
    </row>
    <row r="52" spans="1:8" ht="12.75" hidden="1">
      <c r="A52" s="32"/>
      <c r="B52" s="32"/>
      <c r="C52" s="32"/>
      <c r="D52" s="32"/>
      <c r="E52" s="32"/>
      <c r="F52" s="32"/>
      <c r="G52" s="32"/>
      <c r="H52" s="32"/>
    </row>
    <row r="53" spans="1:8" ht="12.75" hidden="1">
      <c r="A53" s="32"/>
      <c r="B53" s="32"/>
      <c r="C53" s="32"/>
      <c r="D53" s="32"/>
      <c r="E53" s="32"/>
      <c r="F53" s="32"/>
      <c r="G53" s="32"/>
      <c r="H53" s="32"/>
    </row>
    <row r="54" spans="1:8" ht="75" hidden="1">
      <c r="A54" s="32"/>
      <c r="B54" s="32"/>
      <c r="C54" s="32"/>
      <c r="D54" s="32"/>
      <c r="E54" s="32"/>
      <c r="F54" s="24" t="s">
        <v>33</v>
      </c>
      <c r="G54" s="32"/>
      <c r="H54" s="32"/>
    </row>
    <row r="55" spans="1:8" ht="131.25" hidden="1">
      <c r="A55" s="32"/>
      <c r="B55" s="32"/>
      <c r="C55" s="32"/>
      <c r="D55" s="32"/>
      <c r="E55" s="32"/>
      <c r="F55" s="24" t="s">
        <v>35</v>
      </c>
      <c r="G55" s="32"/>
      <c r="H55" s="32"/>
    </row>
    <row r="56" spans="1:8" ht="56.25" hidden="1">
      <c r="A56" s="32"/>
      <c r="B56" s="32"/>
      <c r="C56" s="32"/>
      <c r="D56" s="32"/>
      <c r="E56" s="32"/>
      <c r="F56" s="20" t="s">
        <v>34</v>
      </c>
      <c r="G56" s="32"/>
      <c r="H56" s="32"/>
    </row>
    <row r="57" spans="1:8" ht="56.25" hidden="1">
      <c r="A57" s="32"/>
      <c r="B57" s="32"/>
      <c r="C57" s="32"/>
      <c r="D57" s="32"/>
      <c r="E57" s="32"/>
      <c r="F57" s="20" t="s">
        <v>21</v>
      </c>
      <c r="G57" s="32"/>
      <c r="H57" s="32"/>
    </row>
    <row r="58" spans="1:8" ht="12.75">
      <c r="A58" s="32"/>
      <c r="B58" s="32"/>
      <c r="C58" s="32"/>
      <c r="D58" s="32"/>
      <c r="E58" s="32"/>
      <c r="F58" s="32"/>
      <c r="G58" s="32"/>
      <c r="H58" s="32"/>
    </row>
    <row r="59" spans="1:8" ht="12.75">
      <c r="A59" s="32"/>
      <c r="B59" s="32"/>
      <c r="C59" s="32"/>
      <c r="D59" s="32"/>
      <c r="E59" s="32"/>
      <c r="F59" s="32"/>
      <c r="G59" s="32"/>
      <c r="H59" s="32"/>
    </row>
    <row r="60" spans="1:8" ht="12.75">
      <c r="A60" s="32"/>
      <c r="B60" s="32"/>
      <c r="C60" s="32"/>
      <c r="D60" s="32"/>
      <c r="E60" s="32"/>
      <c r="F60" s="32"/>
      <c r="G60" s="32"/>
      <c r="H60" s="32"/>
    </row>
    <row r="61" spans="1:8" ht="12.75">
      <c r="A61" s="32"/>
      <c r="B61" s="32"/>
      <c r="C61" s="32"/>
      <c r="D61" s="32"/>
      <c r="E61" s="32"/>
      <c r="F61" s="32"/>
      <c r="G61" s="32"/>
      <c r="H61" s="32"/>
    </row>
    <row r="62" spans="1:8" ht="12.75">
      <c r="A62" s="32"/>
      <c r="B62" s="32"/>
      <c r="C62" s="32"/>
      <c r="D62" s="32"/>
      <c r="E62" s="32"/>
      <c r="F62" s="32"/>
      <c r="G62" s="32"/>
      <c r="H62" s="32"/>
    </row>
    <row r="63" spans="1:8" ht="12.75">
      <c r="A63" s="32"/>
      <c r="B63" s="32"/>
      <c r="C63" s="32"/>
      <c r="D63" s="32"/>
      <c r="E63" s="32"/>
      <c r="F63" s="32"/>
      <c r="G63" s="32"/>
      <c r="H63" s="32"/>
    </row>
    <row r="64" spans="1:8" ht="12.75">
      <c r="A64" s="32"/>
      <c r="B64" s="32"/>
      <c r="C64" s="32"/>
      <c r="D64" s="32"/>
      <c r="E64" s="32"/>
      <c r="F64" s="32"/>
      <c r="G64" s="32"/>
      <c r="H64" s="32"/>
    </row>
    <row r="65" spans="1:8" ht="12.75">
      <c r="A65" s="32"/>
      <c r="B65" s="32"/>
      <c r="C65" s="32"/>
      <c r="D65" s="32"/>
      <c r="E65" s="32"/>
      <c r="F65" s="32"/>
      <c r="G65" s="32"/>
      <c r="H65" s="32"/>
    </row>
    <row r="66" spans="1:8" ht="12.75">
      <c r="A66" s="32"/>
      <c r="B66" s="32"/>
      <c r="C66" s="32"/>
      <c r="D66" s="32"/>
      <c r="E66" s="32"/>
      <c r="F66" s="32"/>
      <c r="G66" s="32"/>
      <c r="H66" s="32"/>
    </row>
    <row r="67" spans="1:8" ht="12.75">
      <c r="A67" s="32"/>
      <c r="B67" s="32"/>
      <c r="C67" s="32"/>
      <c r="D67" s="32"/>
      <c r="E67" s="32"/>
      <c r="F67" s="32"/>
      <c r="G67" s="32"/>
      <c r="H67" s="32"/>
    </row>
    <row r="68" spans="1:8" ht="12.75">
      <c r="A68" s="32"/>
      <c r="B68" s="32"/>
      <c r="C68" s="32"/>
      <c r="D68" s="32"/>
      <c r="E68" s="32"/>
      <c r="F68" s="32"/>
      <c r="G68" s="32"/>
      <c r="H68" s="32"/>
    </row>
    <row r="69" spans="1:8" ht="12.75">
      <c r="A69" s="32"/>
      <c r="B69" s="32"/>
      <c r="C69" s="32"/>
      <c r="D69" s="32"/>
      <c r="E69" s="32"/>
      <c r="F69" s="32"/>
      <c r="G69" s="32"/>
      <c r="H69" s="32"/>
    </row>
    <row r="70" spans="1:8" ht="12.75">
      <c r="A70" s="32"/>
      <c r="B70" s="32"/>
      <c r="C70" s="32"/>
      <c r="D70" s="32"/>
      <c r="E70" s="32"/>
      <c r="F70" s="32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  <row r="74" spans="1:8" ht="12.75">
      <c r="A74" s="32"/>
      <c r="B74" s="32"/>
      <c r="C74" s="32"/>
      <c r="D74" s="32"/>
      <c r="E74" s="32"/>
      <c r="F74" s="32"/>
      <c r="G74" s="32"/>
      <c r="H74" s="32"/>
    </row>
    <row r="75" spans="1:8" ht="12.75">
      <c r="A75" s="32"/>
      <c r="B75" s="32"/>
      <c r="C75" s="32"/>
      <c r="D75" s="32"/>
      <c r="E75" s="32"/>
      <c r="F75" s="32"/>
      <c r="G75" s="32"/>
      <c r="H75" s="32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</sheetData>
  <sheetProtection/>
  <mergeCells count="18">
    <mergeCell ref="A48:B48"/>
    <mergeCell ref="J9:Q12"/>
    <mergeCell ref="A47:B47"/>
    <mergeCell ref="R9:X12"/>
    <mergeCell ref="A46:G46"/>
    <mergeCell ref="C9:D10"/>
    <mergeCell ref="C44:D44"/>
    <mergeCell ref="A44:B44"/>
    <mergeCell ref="A45:B45"/>
    <mergeCell ref="C45:D45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O83"/>
  <sheetViews>
    <sheetView view="pageBreakPreview" zoomScale="75" zoomScaleSheetLayoutView="75" zoomScalePageLayoutView="0" workbookViewId="0" topLeftCell="A47">
      <selection activeCell="AM47" sqref="AM1:AV16384"/>
    </sheetView>
  </sheetViews>
  <sheetFormatPr defaultColWidth="9.00390625" defaultRowHeight="12.75"/>
  <cols>
    <col min="1" max="1" width="8.25390625" style="0" bestFit="1" customWidth="1"/>
    <col min="2" max="2" width="56.625" style="0" customWidth="1"/>
    <col min="3" max="3" width="12.75390625" style="0" customWidth="1"/>
    <col min="4" max="4" width="12.00390625" style="0" customWidth="1"/>
    <col min="5" max="5" width="17.125" style="0" customWidth="1"/>
    <col min="6" max="6" width="14.625" style="0" customWidth="1"/>
    <col min="7" max="7" width="16.75390625" style="0" customWidth="1"/>
    <col min="8" max="8" width="6.375" style="0" hidden="1" customWidth="1"/>
    <col min="9" max="9" width="5.25390625" style="0" hidden="1" customWidth="1"/>
    <col min="10" max="10" width="6.875" style="0" hidden="1" customWidth="1"/>
    <col min="11" max="11" width="3.625" style="0" hidden="1" customWidth="1"/>
    <col min="12" max="13" width="2.375" style="0" hidden="1" customWidth="1"/>
    <col min="14" max="14" width="9.875" style="0" hidden="1" customWidth="1"/>
    <col min="15" max="16" width="8.75390625" style="0" hidden="1" customWidth="1"/>
    <col min="17" max="17" width="9.875" style="0" hidden="1" customWidth="1"/>
    <col min="18" max="18" width="7.75390625" style="0" hidden="1" customWidth="1"/>
    <col min="19" max="19" width="5.875" style="0" hidden="1" customWidth="1"/>
    <col min="20" max="20" width="2.375" style="0" hidden="1" customWidth="1"/>
    <col min="21" max="21" width="2.125" style="0" hidden="1" customWidth="1"/>
    <col min="22" max="22" width="10.00390625" style="0" hidden="1" customWidth="1"/>
    <col min="23" max="48" width="0" style="0" hidden="1" customWidth="1"/>
  </cols>
  <sheetData>
    <row r="1" spans="1:8" ht="12.75" customHeight="1">
      <c r="A1" s="90" t="s">
        <v>20</v>
      </c>
      <c r="B1" s="90"/>
      <c r="C1" s="90"/>
      <c r="D1" s="90"/>
      <c r="E1" s="90"/>
      <c r="F1" s="90"/>
      <c r="G1" s="90"/>
      <c r="H1" s="12"/>
    </row>
    <row r="2" spans="1:8" ht="6.75" customHeight="1">
      <c r="A2" s="90"/>
      <c r="B2" s="90"/>
      <c r="C2" s="90"/>
      <c r="D2" s="90"/>
      <c r="E2" s="90"/>
      <c r="F2" s="90"/>
      <c r="G2" s="90"/>
      <c r="H2" s="12"/>
    </row>
    <row r="3" spans="1:8" ht="45.75" customHeight="1">
      <c r="A3" s="91" t="s">
        <v>37</v>
      </c>
      <c r="B3" s="91"/>
      <c r="C3" s="91"/>
      <c r="D3" s="91"/>
      <c r="E3" s="91"/>
      <c r="F3" s="91"/>
      <c r="G3" s="91"/>
      <c r="H3" s="13"/>
    </row>
    <row r="4" spans="1:8" ht="13.5" customHeight="1">
      <c r="A4" s="90" t="s">
        <v>74</v>
      </c>
      <c r="B4" s="90"/>
      <c r="C4" s="90"/>
      <c r="D4" s="90"/>
      <c r="E4" s="90"/>
      <c r="F4" s="90"/>
      <c r="G4" s="90"/>
      <c r="H4" s="90"/>
    </row>
    <row r="5" spans="1:8" ht="5.25" customHeight="1">
      <c r="A5" s="90"/>
      <c r="B5" s="90"/>
      <c r="C5" s="90"/>
      <c r="D5" s="90"/>
      <c r="E5" s="90"/>
      <c r="F5" s="90"/>
      <c r="G5" s="90"/>
      <c r="H5" s="90"/>
    </row>
    <row r="6" spans="1:8" ht="18.75" customHeight="1">
      <c r="A6" s="11"/>
      <c r="B6" s="11"/>
      <c r="C6" s="11"/>
      <c r="D6" s="11"/>
      <c r="E6" s="11"/>
      <c r="F6" s="11"/>
      <c r="G6" s="11"/>
      <c r="H6" s="11"/>
    </row>
    <row r="7" spans="1:8" ht="22.5">
      <c r="A7" s="14"/>
      <c r="B7" s="15" t="s">
        <v>0</v>
      </c>
      <c r="C7" s="11">
        <v>5224.1</v>
      </c>
      <c r="D7" s="11" t="s">
        <v>36</v>
      </c>
      <c r="E7" s="16"/>
      <c r="F7" s="16"/>
      <c r="G7" s="16"/>
      <c r="H7" s="16"/>
    </row>
    <row r="8" spans="1:8" ht="18.75">
      <c r="A8" s="14"/>
      <c r="B8" s="11"/>
      <c r="C8" s="11"/>
      <c r="D8" s="11"/>
      <c r="E8" s="11"/>
      <c r="F8" s="11"/>
      <c r="G8" s="11"/>
      <c r="H8" s="11"/>
    </row>
    <row r="9" spans="1:24" ht="18.75" customHeight="1">
      <c r="A9" s="92" t="s">
        <v>1</v>
      </c>
      <c r="B9" s="92" t="s">
        <v>2</v>
      </c>
      <c r="C9" s="95" t="s">
        <v>26</v>
      </c>
      <c r="D9" s="96"/>
      <c r="E9" s="99" t="s">
        <v>78</v>
      </c>
      <c r="F9" s="102" t="s">
        <v>79</v>
      </c>
      <c r="G9" s="99" t="s">
        <v>553</v>
      </c>
      <c r="H9" s="17"/>
      <c r="I9" s="2"/>
      <c r="J9" s="107" t="s">
        <v>23</v>
      </c>
      <c r="K9" s="108"/>
      <c r="L9" s="108"/>
      <c r="M9" s="108"/>
      <c r="N9" s="108"/>
      <c r="O9" s="108"/>
      <c r="P9" s="108"/>
      <c r="Q9" s="108"/>
      <c r="R9" s="109" t="s">
        <v>24</v>
      </c>
      <c r="S9" s="109"/>
      <c r="T9" s="109"/>
      <c r="U9" s="109"/>
      <c r="V9" s="109"/>
      <c r="W9" s="109"/>
      <c r="X9" s="109"/>
    </row>
    <row r="10" spans="1:24" ht="81.75" customHeight="1">
      <c r="A10" s="93"/>
      <c r="B10" s="93"/>
      <c r="C10" s="97"/>
      <c r="D10" s="98"/>
      <c r="E10" s="100"/>
      <c r="F10" s="103"/>
      <c r="G10" s="100"/>
      <c r="H10" s="18"/>
      <c r="I10" s="2"/>
      <c r="J10" s="107"/>
      <c r="K10" s="108"/>
      <c r="L10" s="108"/>
      <c r="M10" s="108"/>
      <c r="N10" s="108"/>
      <c r="O10" s="108"/>
      <c r="P10" s="108"/>
      <c r="Q10" s="108"/>
      <c r="R10" s="109"/>
      <c r="S10" s="109"/>
      <c r="T10" s="109"/>
      <c r="U10" s="109"/>
      <c r="V10" s="109"/>
      <c r="W10" s="109"/>
      <c r="X10" s="109"/>
    </row>
    <row r="11" spans="1:24" ht="98.25" customHeight="1">
      <c r="A11" s="94"/>
      <c r="B11" s="94"/>
      <c r="C11" s="55" t="s">
        <v>554</v>
      </c>
      <c r="D11" s="55" t="s">
        <v>555</v>
      </c>
      <c r="E11" s="101"/>
      <c r="F11" s="104"/>
      <c r="G11" s="101"/>
      <c r="H11" s="18"/>
      <c r="I11" s="2"/>
      <c r="J11" s="107"/>
      <c r="K11" s="108"/>
      <c r="L11" s="108"/>
      <c r="M11" s="108"/>
      <c r="N11" s="108"/>
      <c r="O11" s="108"/>
      <c r="P11" s="108"/>
      <c r="Q11" s="108"/>
      <c r="R11" s="109"/>
      <c r="S11" s="109"/>
      <c r="T11" s="109"/>
      <c r="U11" s="109"/>
      <c r="V11" s="109"/>
      <c r="W11" s="109"/>
      <c r="X11" s="109"/>
    </row>
    <row r="12" spans="1:24" ht="56.25">
      <c r="A12" s="19" t="s">
        <v>3</v>
      </c>
      <c r="B12" s="20" t="s">
        <v>15</v>
      </c>
      <c r="C12" s="19"/>
      <c r="D12" s="19"/>
      <c r="E12" s="19"/>
      <c r="F12" s="19"/>
      <c r="G12" s="19"/>
      <c r="H12" s="18"/>
      <c r="I12" s="2"/>
      <c r="J12" s="107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</row>
    <row r="13" spans="1:41" ht="18.75">
      <c r="A13" s="21" t="s">
        <v>4</v>
      </c>
      <c r="B13" s="20" t="s">
        <v>5</v>
      </c>
      <c r="C13" s="22">
        <f>'1 мая 37'!C13</f>
        <v>1.05</v>
      </c>
      <c r="D13" s="22">
        <f>'1 мая 37'!D13</f>
        <v>1.09</v>
      </c>
      <c r="E13" s="22">
        <f aca="true" t="shared" si="0" ref="E13:E18">AM13*6*AN13</f>
        <v>67077.444</v>
      </c>
      <c r="F13" s="22">
        <f>E13</f>
        <v>67077.444</v>
      </c>
      <c r="G13" s="22">
        <f aca="true" t="shared" si="1" ref="G13:G18">AM13*12*AO13</f>
        <v>70838.796</v>
      </c>
      <c r="H13" s="23">
        <f aca="true" t="shared" si="2" ref="H13:H18">1.04993597951*C13</f>
        <v>1.1024327784855001</v>
      </c>
      <c r="I13" s="6">
        <f aca="true" t="shared" si="3" ref="I13:I18">1.12035851472*C13</f>
        <v>1.176376440456</v>
      </c>
      <c r="J13" s="8">
        <f>C7</f>
        <v>5224.1</v>
      </c>
      <c r="K13">
        <v>6</v>
      </c>
      <c r="L13">
        <v>2</v>
      </c>
      <c r="M13">
        <v>4</v>
      </c>
      <c r="N13" s="7">
        <f aca="true" t="shared" si="4" ref="N13:N18">C13*J13*K13</f>
        <v>32911.83</v>
      </c>
      <c r="O13" s="7" t="e">
        <f>J13*#REF!*L13</f>
        <v>#REF!</v>
      </c>
      <c r="P13" s="7">
        <f aca="true" t="shared" si="5" ref="P13:P18">D13*J13*M13</f>
        <v>22777.076000000005</v>
      </c>
      <c r="Q13" s="9" t="e">
        <f aca="true" t="shared" si="6" ref="Q13:Q18">SUM(N13:P13)</f>
        <v>#REF!</v>
      </c>
      <c r="R13" s="5">
        <v>1.05</v>
      </c>
      <c r="S13" s="5">
        <v>1.09</v>
      </c>
      <c r="T13">
        <v>6</v>
      </c>
      <c r="U13">
        <v>6</v>
      </c>
      <c r="V13">
        <f aca="true" t="shared" si="7" ref="V13:V18">J13*R13*U13</f>
        <v>32911.83</v>
      </c>
      <c r="W13">
        <f aca="true" t="shared" si="8" ref="W13:W18">U13*S13*J13</f>
        <v>34165.61400000001</v>
      </c>
      <c r="X13">
        <f aca="true" t="shared" si="9" ref="X13:X18">SUM(V13:W13)</f>
        <v>67077.44400000002</v>
      </c>
      <c r="AM13" s="56">
        <f>C7</f>
        <v>5224.1</v>
      </c>
      <c r="AN13" s="5">
        <f aca="true" t="shared" si="10" ref="AN13:AN18">C13+D13</f>
        <v>2.14</v>
      </c>
      <c r="AO13" s="46">
        <v>1.13</v>
      </c>
    </row>
    <row r="14" spans="1:41" ht="37.5">
      <c r="A14" s="21" t="s">
        <v>6</v>
      </c>
      <c r="B14" s="20" t="s">
        <v>7</v>
      </c>
      <c r="C14" s="22">
        <f>'1 мая 37'!C14</f>
        <v>1.33</v>
      </c>
      <c r="D14" s="22">
        <f>'1 мая 37'!D14</f>
        <v>1.39</v>
      </c>
      <c r="E14" s="22">
        <f t="shared" si="0"/>
        <v>85257.312</v>
      </c>
      <c r="F14" s="22">
        <f>E14</f>
        <v>85257.312</v>
      </c>
      <c r="G14" s="22">
        <f t="shared" si="1"/>
        <v>90899.34</v>
      </c>
      <c r="H14" s="23">
        <f t="shared" si="2"/>
        <v>1.3964148527483002</v>
      </c>
      <c r="I14" s="6">
        <f t="shared" si="3"/>
        <v>1.4900768245776</v>
      </c>
      <c r="J14" s="8">
        <f>J13</f>
        <v>5224.1</v>
      </c>
      <c r="K14">
        <v>6</v>
      </c>
      <c r="L14">
        <v>2</v>
      </c>
      <c r="M14">
        <v>4</v>
      </c>
      <c r="N14" s="7">
        <f t="shared" si="4"/>
        <v>41688.31800000001</v>
      </c>
      <c r="O14" s="7" t="e">
        <f>J14*#REF!*L14</f>
        <v>#REF!</v>
      </c>
      <c r="P14" s="7">
        <f t="shared" si="5"/>
        <v>29045.996</v>
      </c>
      <c r="Q14" s="9" t="e">
        <f t="shared" si="6"/>
        <v>#REF!</v>
      </c>
      <c r="R14" s="5">
        <v>1.33</v>
      </c>
      <c r="S14" s="5">
        <v>1.39</v>
      </c>
      <c r="T14">
        <v>6</v>
      </c>
      <c r="U14">
        <v>6</v>
      </c>
      <c r="V14">
        <f t="shared" si="7"/>
        <v>41688.31800000001</v>
      </c>
      <c r="W14">
        <f t="shared" si="8"/>
        <v>43568.994</v>
      </c>
      <c r="X14">
        <f t="shared" si="9"/>
        <v>85257.312</v>
      </c>
      <c r="AM14">
        <f>AM13</f>
        <v>5224.1</v>
      </c>
      <c r="AN14" s="5">
        <f t="shared" si="10"/>
        <v>2.7199999999999998</v>
      </c>
      <c r="AO14" s="46">
        <v>1.45</v>
      </c>
    </row>
    <row r="15" spans="1:41" ht="18.75">
      <c r="A15" s="21" t="s">
        <v>8</v>
      </c>
      <c r="B15" s="20" t="s">
        <v>9</v>
      </c>
      <c r="C15" s="22">
        <f>'1 мая 37'!C15</f>
        <v>0.13</v>
      </c>
      <c r="D15" s="22">
        <f>'1 мая 37'!D15</f>
        <v>0.15</v>
      </c>
      <c r="E15" s="22">
        <f t="shared" si="0"/>
        <v>8776.488000000001</v>
      </c>
      <c r="F15" s="22">
        <f>E15</f>
        <v>8776.488000000001</v>
      </c>
      <c r="G15" s="22">
        <f t="shared" si="1"/>
        <v>0</v>
      </c>
      <c r="H15" s="23">
        <f t="shared" si="2"/>
        <v>0.13649167733630002</v>
      </c>
      <c r="I15" s="6">
        <f t="shared" si="3"/>
        <v>0.14564660691359999</v>
      </c>
      <c r="J15" s="8">
        <f>J14</f>
        <v>5224.1</v>
      </c>
      <c r="K15">
        <v>6</v>
      </c>
      <c r="L15">
        <v>2</v>
      </c>
      <c r="M15">
        <v>4</v>
      </c>
      <c r="N15" s="7">
        <f t="shared" si="4"/>
        <v>4074.7980000000002</v>
      </c>
      <c r="O15" s="7" t="e">
        <f>J15*#REF!*L15</f>
        <v>#REF!</v>
      </c>
      <c r="P15" s="7">
        <f t="shared" si="5"/>
        <v>3134.46</v>
      </c>
      <c r="Q15" s="9" t="e">
        <f t="shared" si="6"/>
        <v>#REF!</v>
      </c>
      <c r="R15" s="5">
        <v>0.13</v>
      </c>
      <c r="S15" s="5">
        <v>0</v>
      </c>
      <c r="T15">
        <v>6</v>
      </c>
      <c r="U15">
        <v>6</v>
      </c>
      <c r="V15">
        <f t="shared" si="7"/>
        <v>4074.7980000000002</v>
      </c>
      <c r="W15">
        <f t="shared" si="8"/>
        <v>0</v>
      </c>
      <c r="X15">
        <f t="shared" si="9"/>
        <v>4074.7980000000002</v>
      </c>
      <c r="AM15">
        <f>AM14</f>
        <v>5224.1</v>
      </c>
      <c r="AN15" s="5">
        <f t="shared" si="10"/>
        <v>0.28</v>
      </c>
      <c r="AO15" s="46">
        <v>0</v>
      </c>
    </row>
    <row r="16" spans="1:41" ht="18.75">
      <c r="A16" s="21" t="s">
        <v>16</v>
      </c>
      <c r="B16" s="20" t="s">
        <v>10</v>
      </c>
      <c r="C16" s="22">
        <f>'1 мая 37'!C16</f>
        <v>0.79</v>
      </c>
      <c r="D16" s="22">
        <f>'1 мая 37'!D16</f>
        <v>0.82</v>
      </c>
      <c r="E16" s="22">
        <f t="shared" si="0"/>
        <v>50464.806</v>
      </c>
      <c r="F16" s="22">
        <f>E16</f>
        <v>50464.806</v>
      </c>
      <c r="G16" s="22">
        <f t="shared" si="1"/>
        <v>51405.144</v>
      </c>
      <c r="H16" s="23">
        <f t="shared" si="2"/>
        <v>0.8294494238129001</v>
      </c>
      <c r="I16" s="6">
        <f t="shared" si="3"/>
        <v>0.8850832266288</v>
      </c>
      <c r="J16" s="8">
        <f>J15</f>
        <v>5224.1</v>
      </c>
      <c r="K16">
        <v>6</v>
      </c>
      <c r="L16">
        <v>2</v>
      </c>
      <c r="M16">
        <v>4</v>
      </c>
      <c r="N16" s="7">
        <f t="shared" si="4"/>
        <v>24762.234000000004</v>
      </c>
      <c r="O16" s="7" t="e">
        <f>J16*#REF!*L16</f>
        <v>#REF!</v>
      </c>
      <c r="P16" s="7">
        <f t="shared" si="5"/>
        <v>17135.048</v>
      </c>
      <c r="Q16" s="9" t="e">
        <f t="shared" si="6"/>
        <v>#REF!</v>
      </c>
      <c r="R16" s="5">
        <v>0.79</v>
      </c>
      <c r="S16" s="5">
        <v>0.82</v>
      </c>
      <c r="T16">
        <v>6</v>
      </c>
      <c r="U16">
        <v>6</v>
      </c>
      <c r="V16">
        <f t="shared" si="7"/>
        <v>24762.234000000004</v>
      </c>
      <c r="W16">
        <f t="shared" si="8"/>
        <v>25702.572</v>
      </c>
      <c r="X16">
        <f t="shared" si="9"/>
        <v>50464.806000000004</v>
      </c>
      <c r="AM16">
        <f>AM15</f>
        <v>5224.1</v>
      </c>
      <c r="AN16" s="5">
        <f t="shared" si="10"/>
        <v>1.6099999999999999</v>
      </c>
      <c r="AO16" s="46">
        <v>0.82</v>
      </c>
    </row>
    <row r="17" spans="1:41" ht="18.75">
      <c r="A17" s="21" t="s">
        <v>17</v>
      </c>
      <c r="B17" s="20" t="s">
        <v>14</v>
      </c>
      <c r="C17" s="22">
        <f>'1 мая 37'!C17</f>
        <v>1.24</v>
      </c>
      <c r="D17" s="22">
        <f>'1 мая 37'!D17</f>
        <v>1.24</v>
      </c>
      <c r="E17" s="22">
        <f t="shared" si="0"/>
        <v>77734.60800000001</v>
      </c>
      <c r="F17" s="22">
        <f>E17</f>
        <v>77734.60800000001</v>
      </c>
      <c r="G17" s="22">
        <f t="shared" si="1"/>
        <v>77734.60800000001</v>
      </c>
      <c r="H17" s="23">
        <f t="shared" si="2"/>
        <v>1.3019206145924</v>
      </c>
      <c r="I17" s="6">
        <f t="shared" si="3"/>
        <v>1.3892445582528</v>
      </c>
      <c r="J17" s="8">
        <f>J16</f>
        <v>5224.1</v>
      </c>
      <c r="K17">
        <v>6</v>
      </c>
      <c r="L17">
        <v>2</v>
      </c>
      <c r="M17">
        <v>4</v>
      </c>
      <c r="N17" s="7">
        <f t="shared" si="4"/>
        <v>38867.304000000004</v>
      </c>
      <c r="O17" s="7" t="e">
        <f>J17*#REF!*L17</f>
        <v>#REF!</v>
      </c>
      <c r="P17" s="7">
        <f t="shared" si="5"/>
        <v>25911.536</v>
      </c>
      <c r="Q17" s="9" t="e">
        <f t="shared" si="6"/>
        <v>#REF!</v>
      </c>
      <c r="R17" s="5">
        <v>1.24</v>
      </c>
      <c r="S17" s="5">
        <v>1.24</v>
      </c>
      <c r="T17">
        <v>6</v>
      </c>
      <c r="U17">
        <v>6</v>
      </c>
      <c r="V17">
        <f t="shared" si="7"/>
        <v>38867.304000000004</v>
      </c>
      <c r="W17">
        <f t="shared" si="8"/>
        <v>38867.304000000004</v>
      </c>
      <c r="X17">
        <f t="shared" si="9"/>
        <v>77734.60800000001</v>
      </c>
      <c r="AM17">
        <f>AM16</f>
        <v>5224.1</v>
      </c>
      <c r="AN17" s="5">
        <f t="shared" si="10"/>
        <v>2.48</v>
      </c>
      <c r="AO17" s="46">
        <v>1.24</v>
      </c>
    </row>
    <row r="18" spans="1:41" ht="56.25">
      <c r="A18" s="21" t="s">
        <v>18</v>
      </c>
      <c r="B18" s="20" t="s">
        <v>19</v>
      </c>
      <c r="C18" s="60">
        <f>'1 мая 37'!C18</f>
        <v>4.21</v>
      </c>
      <c r="D18" s="60">
        <f>'1 мая 37'!D18</f>
        <v>4.470000000000001</v>
      </c>
      <c r="E18" s="22">
        <f t="shared" si="0"/>
        <v>272071.128</v>
      </c>
      <c r="F18" s="60">
        <f>F20+F21+F22+F23+F24+F25+F26+F28+F30+F32+F33+F34+F36+F38+F39+F41+F42+F43+F44+F45+F47+F48+F49+F51+F52+F53+F55+F56+F58+F59+F60+F61+F62+F63+F65+F66</f>
        <v>201258.05</v>
      </c>
      <c r="G18" s="22">
        <f t="shared" si="1"/>
        <v>297146.808</v>
      </c>
      <c r="H18" s="23">
        <f t="shared" si="2"/>
        <v>4.4202304737371</v>
      </c>
      <c r="I18" s="6">
        <f t="shared" si="3"/>
        <v>4.7167093469712</v>
      </c>
      <c r="J18" s="8">
        <f>J17</f>
        <v>5224.1</v>
      </c>
      <c r="K18">
        <v>6</v>
      </c>
      <c r="L18">
        <v>2</v>
      </c>
      <c r="M18">
        <v>4</v>
      </c>
      <c r="N18" s="7">
        <f t="shared" si="4"/>
        <v>131960.766</v>
      </c>
      <c r="O18" s="7" t="e">
        <f>J18*#REF!*L18</f>
        <v>#REF!</v>
      </c>
      <c r="P18" s="7">
        <f t="shared" si="5"/>
        <v>93406.90800000002</v>
      </c>
      <c r="Q18" s="9" t="e">
        <f t="shared" si="6"/>
        <v>#REF!</v>
      </c>
      <c r="R18" s="5">
        <v>4.21</v>
      </c>
      <c r="S18" s="5">
        <v>4.62</v>
      </c>
      <c r="T18">
        <v>6</v>
      </c>
      <c r="U18">
        <v>6</v>
      </c>
      <c r="V18">
        <f t="shared" si="7"/>
        <v>131960.766</v>
      </c>
      <c r="W18">
        <f t="shared" si="8"/>
        <v>144812.052</v>
      </c>
      <c r="X18">
        <f t="shared" si="9"/>
        <v>276772.81799999997</v>
      </c>
      <c r="AM18">
        <f>AM17</f>
        <v>5224.1</v>
      </c>
      <c r="AN18" s="5">
        <f t="shared" si="10"/>
        <v>8.68</v>
      </c>
      <c r="AO18" s="46">
        <v>4.74</v>
      </c>
    </row>
    <row r="19" spans="1:19" ht="18.75">
      <c r="A19" s="21"/>
      <c r="B19" s="44" t="s">
        <v>80</v>
      </c>
      <c r="C19" s="22"/>
      <c r="D19" s="22"/>
      <c r="E19" s="22"/>
      <c r="F19" s="60"/>
      <c r="G19" s="22"/>
      <c r="H19" s="23"/>
      <c r="I19" s="6"/>
      <c r="J19" s="8"/>
      <c r="N19" s="7"/>
      <c r="O19" s="7"/>
      <c r="P19" s="7"/>
      <c r="Q19" s="9"/>
      <c r="R19" s="5"/>
      <c r="S19" s="5"/>
    </row>
    <row r="20" spans="1:19" ht="37.5">
      <c r="A20" s="21"/>
      <c r="B20" s="20" t="s">
        <v>493</v>
      </c>
      <c r="C20" s="22"/>
      <c r="D20" s="22"/>
      <c r="E20" s="22"/>
      <c r="F20" s="60">
        <v>14954</v>
      </c>
      <c r="G20" s="22"/>
      <c r="H20" s="23"/>
      <c r="I20" s="6"/>
      <c r="J20" s="8"/>
      <c r="N20" s="7"/>
      <c r="O20" s="7"/>
      <c r="P20" s="7"/>
      <c r="Q20" s="9"/>
      <c r="R20" s="5"/>
      <c r="S20" s="5"/>
    </row>
    <row r="21" spans="1:19" ht="18.75">
      <c r="A21" s="21"/>
      <c r="B21" s="20" t="s">
        <v>494</v>
      </c>
      <c r="C21" s="22"/>
      <c r="D21" s="22"/>
      <c r="E21" s="22"/>
      <c r="F21" s="60">
        <v>318.19</v>
      </c>
      <c r="G21" s="22"/>
      <c r="H21" s="23"/>
      <c r="I21" s="6"/>
      <c r="J21" s="8"/>
      <c r="N21" s="7"/>
      <c r="O21" s="7"/>
      <c r="P21" s="7"/>
      <c r="Q21" s="9"/>
      <c r="R21" s="5"/>
      <c r="S21" s="5"/>
    </row>
    <row r="22" spans="1:19" ht="37.5">
      <c r="A22" s="21"/>
      <c r="B22" s="20" t="s">
        <v>495</v>
      </c>
      <c r="C22" s="22"/>
      <c r="D22" s="22"/>
      <c r="E22" s="22"/>
      <c r="F22" s="60">
        <v>400.25</v>
      </c>
      <c r="G22" s="22"/>
      <c r="H22" s="23"/>
      <c r="I22" s="6"/>
      <c r="J22" s="8"/>
      <c r="N22" s="7"/>
      <c r="O22" s="7"/>
      <c r="P22" s="7"/>
      <c r="Q22" s="9"/>
      <c r="R22" s="5"/>
      <c r="S22" s="5"/>
    </row>
    <row r="23" spans="1:19" ht="18.75">
      <c r="A23" s="21"/>
      <c r="B23" s="20" t="s">
        <v>38</v>
      </c>
      <c r="C23" s="22"/>
      <c r="D23" s="22"/>
      <c r="E23" s="22"/>
      <c r="F23" s="60">
        <v>220.4</v>
      </c>
      <c r="G23" s="22"/>
      <c r="H23" s="23"/>
      <c r="I23" s="6"/>
      <c r="J23" s="8"/>
      <c r="N23" s="7"/>
      <c r="O23" s="7"/>
      <c r="P23" s="7"/>
      <c r="Q23" s="9"/>
      <c r="R23" s="5"/>
      <c r="S23" s="5"/>
    </row>
    <row r="24" spans="1:19" ht="37.5">
      <c r="A24" s="21"/>
      <c r="B24" s="20" t="s">
        <v>496</v>
      </c>
      <c r="C24" s="22"/>
      <c r="D24" s="22"/>
      <c r="E24" s="22"/>
      <c r="F24" s="60">
        <v>5853.95</v>
      </c>
      <c r="G24" s="22"/>
      <c r="H24" s="23"/>
      <c r="I24" s="6"/>
      <c r="J24" s="8"/>
      <c r="N24" s="7"/>
      <c r="O24" s="7"/>
      <c r="P24" s="7"/>
      <c r="Q24" s="9"/>
      <c r="R24" s="5"/>
      <c r="S24" s="5"/>
    </row>
    <row r="25" spans="1:19" ht="18.75">
      <c r="A25" s="21"/>
      <c r="B25" s="20" t="s">
        <v>497</v>
      </c>
      <c r="C25" s="22"/>
      <c r="D25" s="22"/>
      <c r="E25" s="22"/>
      <c r="F25" s="60">
        <v>440.8</v>
      </c>
      <c r="G25" s="22"/>
      <c r="H25" s="23"/>
      <c r="I25" s="6"/>
      <c r="J25" s="8"/>
      <c r="N25" s="7"/>
      <c r="O25" s="7"/>
      <c r="P25" s="7"/>
      <c r="Q25" s="9"/>
      <c r="R25" s="5"/>
      <c r="S25" s="5"/>
    </row>
    <row r="26" spans="1:19" ht="18.75">
      <c r="A26" s="21"/>
      <c r="B26" s="20" t="s">
        <v>498</v>
      </c>
      <c r="C26" s="22"/>
      <c r="D26" s="22"/>
      <c r="E26" s="22"/>
      <c r="F26" s="60">
        <v>220.4</v>
      </c>
      <c r="G26" s="22"/>
      <c r="H26" s="23"/>
      <c r="I26" s="6"/>
      <c r="J26" s="8"/>
      <c r="N26" s="7"/>
      <c r="O26" s="7"/>
      <c r="P26" s="7"/>
      <c r="Q26" s="9"/>
      <c r="R26" s="5"/>
      <c r="S26" s="5"/>
    </row>
    <row r="27" spans="1:19" ht="18.75">
      <c r="A27" s="21"/>
      <c r="B27" s="44" t="s">
        <v>84</v>
      </c>
      <c r="C27" s="22"/>
      <c r="D27" s="22"/>
      <c r="E27" s="22"/>
      <c r="F27" s="60"/>
      <c r="G27" s="22"/>
      <c r="H27" s="23"/>
      <c r="I27" s="6"/>
      <c r="J27" s="8"/>
      <c r="N27" s="7"/>
      <c r="O27" s="7"/>
      <c r="P27" s="7"/>
      <c r="Q27" s="9"/>
      <c r="R27" s="5"/>
      <c r="S27" s="5"/>
    </row>
    <row r="28" spans="1:19" ht="37.5">
      <c r="A28" s="21"/>
      <c r="B28" s="20" t="s">
        <v>499</v>
      </c>
      <c r="C28" s="22"/>
      <c r="D28" s="22"/>
      <c r="E28" s="22"/>
      <c r="F28" s="60">
        <v>532.19</v>
      </c>
      <c r="G28" s="22"/>
      <c r="H28" s="23"/>
      <c r="I28" s="6"/>
      <c r="J28" s="8"/>
      <c r="N28" s="7"/>
      <c r="O28" s="7"/>
      <c r="P28" s="7"/>
      <c r="Q28" s="9"/>
      <c r="R28" s="5"/>
      <c r="S28" s="5"/>
    </row>
    <row r="29" spans="1:19" ht="18.75">
      <c r="A29" s="21"/>
      <c r="B29" s="44" t="s">
        <v>85</v>
      </c>
      <c r="C29" s="22"/>
      <c r="D29" s="22"/>
      <c r="E29" s="22"/>
      <c r="F29" s="60"/>
      <c r="G29" s="22"/>
      <c r="H29" s="23"/>
      <c r="I29" s="6"/>
      <c r="J29" s="8"/>
      <c r="N29" s="7"/>
      <c r="O29" s="7"/>
      <c r="P29" s="7"/>
      <c r="Q29" s="9"/>
      <c r="R29" s="5"/>
      <c r="S29" s="5"/>
    </row>
    <row r="30" spans="1:19" ht="18.75">
      <c r="A30" s="21"/>
      <c r="B30" s="20" t="s">
        <v>500</v>
      </c>
      <c r="C30" s="22"/>
      <c r="D30" s="22"/>
      <c r="E30" s="22"/>
      <c r="F30" s="60">
        <v>131.54</v>
      </c>
      <c r="G30" s="22"/>
      <c r="H30" s="23"/>
      <c r="I30" s="6"/>
      <c r="J30" s="8"/>
      <c r="N30" s="7"/>
      <c r="O30" s="7"/>
      <c r="P30" s="7"/>
      <c r="Q30" s="9"/>
      <c r="R30" s="5"/>
      <c r="S30" s="5"/>
    </row>
    <row r="31" spans="1:24" ht="18.75">
      <c r="A31" s="19"/>
      <c r="B31" s="46" t="s">
        <v>86</v>
      </c>
      <c r="C31" s="22"/>
      <c r="D31" s="22"/>
      <c r="E31" s="22"/>
      <c r="F31" s="60"/>
      <c r="G31" s="22"/>
      <c r="H31" s="23"/>
      <c r="I31" s="6"/>
      <c r="J31" s="8"/>
      <c r="K31">
        <v>6</v>
      </c>
      <c r="L31">
        <v>2</v>
      </c>
      <c r="M31">
        <v>4</v>
      </c>
      <c r="N31" s="7">
        <f>C31*J31*K31</f>
        <v>0</v>
      </c>
      <c r="O31" s="7" t="e">
        <f>J31*#REF!*L31</f>
        <v>#REF!</v>
      </c>
      <c r="P31" s="7">
        <f>D31*J31*M31</f>
        <v>0</v>
      </c>
      <c r="Q31" s="10"/>
      <c r="R31" s="5"/>
      <c r="V31">
        <f>J31*R31*U31</f>
        <v>0</v>
      </c>
      <c r="W31">
        <f>U31*S31*J31</f>
        <v>0</v>
      </c>
      <c r="X31">
        <f>SUM(V31:W31)</f>
        <v>0</v>
      </c>
    </row>
    <row r="32" spans="1:24" ht="56.25">
      <c r="A32" s="21"/>
      <c r="B32" s="24" t="s">
        <v>501</v>
      </c>
      <c r="C32" s="22"/>
      <c r="D32" s="22"/>
      <c r="E32" s="22"/>
      <c r="F32" s="60">
        <v>5898.28</v>
      </c>
      <c r="G32" s="22"/>
      <c r="H32" s="23"/>
      <c r="I32" s="6"/>
      <c r="J32" s="8"/>
      <c r="K32">
        <v>6</v>
      </c>
      <c r="L32">
        <v>2</v>
      </c>
      <c r="M32">
        <v>4</v>
      </c>
      <c r="N32" s="7">
        <f>C32*J32*K32</f>
        <v>0</v>
      </c>
      <c r="O32" s="7" t="e">
        <f>J32*#REF!*L32</f>
        <v>#REF!</v>
      </c>
      <c r="P32" s="7">
        <f>D32*J32*M32</f>
        <v>0</v>
      </c>
      <c r="Q32" s="10"/>
      <c r="R32" s="5"/>
      <c r="V32">
        <f>J32*R32*U32</f>
        <v>0</v>
      </c>
      <c r="W32">
        <f>U32*S32*J32</f>
        <v>0</v>
      </c>
      <c r="X32">
        <f>SUM(V32:W32)</f>
        <v>0</v>
      </c>
    </row>
    <row r="33" spans="1:24" ht="18.75">
      <c r="A33" s="21"/>
      <c r="B33" s="20" t="s">
        <v>502</v>
      </c>
      <c r="C33" s="22"/>
      <c r="D33" s="22"/>
      <c r="E33" s="22"/>
      <c r="F33" s="60">
        <v>844.31</v>
      </c>
      <c r="G33" s="22"/>
      <c r="H33" s="23"/>
      <c r="I33" s="6"/>
      <c r="J33" s="8"/>
      <c r="K33">
        <v>6</v>
      </c>
      <c r="L33">
        <v>2</v>
      </c>
      <c r="M33">
        <v>4</v>
      </c>
      <c r="N33" s="7">
        <f>C33*J33*K33</f>
        <v>0</v>
      </c>
      <c r="O33" s="7" t="e">
        <f>J33*#REF!*L33</f>
        <v>#REF!</v>
      </c>
      <c r="P33" s="7">
        <f>D33*J33*M33</f>
        <v>0</v>
      </c>
      <c r="Q33" s="10"/>
      <c r="R33" s="5"/>
      <c r="V33">
        <f>J33*R33*U33</f>
        <v>0</v>
      </c>
      <c r="W33">
        <f>U33*S33*J33</f>
        <v>0</v>
      </c>
      <c r="X33">
        <f>SUM(V33:W33)</f>
        <v>0</v>
      </c>
    </row>
    <row r="34" spans="1:18" ht="18.75">
      <c r="A34" s="21"/>
      <c r="B34" s="20" t="s">
        <v>503</v>
      </c>
      <c r="C34" s="22"/>
      <c r="D34" s="22"/>
      <c r="E34" s="22"/>
      <c r="F34" s="60">
        <v>5987.3</v>
      </c>
      <c r="G34" s="22"/>
      <c r="H34" s="23"/>
      <c r="I34" s="6"/>
      <c r="J34" s="8"/>
      <c r="N34" s="7"/>
      <c r="O34" s="7"/>
      <c r="P34" s="7"/>
      <c r="Q34" s="10"/>
      <c r="R34" s="5"/>
    </row>
    <row r="35" spans="1:18" ht="18.75">
      <c r="A35" s="21"/>
      <c r="B35" s="44" t="s">
        <v>87</v>
      </c>
      <c r="C35" s="22"/>
      <c r="D35" s="22"/>
      <c r="E35" s="22"/>
      <c r="F35" s="60"/>
      <c r="G35" s="22"/>
      <c r="H35" s="23"/>
      <c r="I35" s="6"/>
      <c r="J35" s="8"/>
      <c r="N35" s="7"/>
      <c r="O35" s="7"/>
      <c r="P35" s="7"/>
      <c r="Q35" s="10"/>
      <c r="R35" s="5"/>
    </row>
    <row r="36" spans="1:18" ht="18.75">
      <c r="A36" s="21"/>
      <c r="B36" s="20" t="s">
        <v>504</v>
      </c>
      <c r="C36" s="22"/>
      <c r="D36" s="22"/>
      <c r="E36" s="22"/>
      <c r="F36" s="60">
        <v>139.97</v>
      </c>
      <c r="G36" s="22"/>
      <c r="H36" s="23"/>
      <c r="I36" s="6"/>
      <c r="J36" s="8"/>
      <c r="N36" s="7"/>
      <c r="O36" s="7"/>
      <c r="P36" s="7"/>
      <c r="Q36" s="10"/>
      <c r="R36" s="5"/>
    </row>
    <row r="37" spans="1:18" ht="18.75" customHeight="1">
      <c r="A37" s="21"/>
      <c r="B37" s="44" t="s">
        <v>88</v>
      </c>
      <c r="C37" s="22"/>
      <c r="D37" s="22"/>
      <c r="E37" s="22"/>
      <c r="F37" s="60"/>
      <c r="G37" s="22"/>
      <c r="H37" s="23"/>
      <c r="I37" s="6"/>
      <c r="J37" s="8"/>
      <c r="N37" s="7"/>
      <c r="O37" s="7"/>
      <c r="P37" s="7"/>
      <c r="Q37" s="10"/>
      <c r="R37" s="5"/>
    </row>
    <row r="38" spans="1:18" ht="18.75">
      <c r="A38" s="21"/>
      <c r="B38" s="20" t="s">
        <v>505</v>
      </c>
      <c r="C38" s="22"/>
      <c r="D38" s="22"/>
      <c r="E38" s="22"/>
      <c r="F38" s="60">
        <v>912.02</v>
      </c>
      <c r="G38" s="22"/>
      <c r="H38" s="23"/>
      <c r="I38" s="6"/>
      <c r="J38" s="8"/>
      <c r="N38" s="7"/>
      <c r="O38" s="7"/>
      <c r="P38" s="7"/>
      <c r="Q38" s="10"/>
      <c r="R38" s="5"/>
    </row>
    <row r="39" spans="1:18" ht="18.75">
      <c r="A39" s="21"/>
      <c r="B39" s="20" t="s">
        <v>506</v>
      </c>
      <c r="C39" s="22"/>
      <c r="D39" s="22"/>
      <c r="E39" s="22"/>
      <c r="F39" s="60">
        <v>285.73</v>
      </c>
      <c r="G39" s="22"/>
      <c r="H39" s="23"/>
      <c r="I39" s="6"/>
      <c r="J39" s="8"/>
      <c r="N39" s="7"/>
      <c r="O39" s="7"/>
      <c r="P39" s="7"/>
      <c r="Q39" s="10"/>
      <c r="R39" s="5"/>
    </row>
    <row r="40" spans="1:18" ht="18.75">
      <c r="A40" s="21"/>
      <c r="B40" s="44" t="s">
        <v>89</v>
      </c>
      <c r="C40" s="22"/>
      <c r="D40" s="22"/>
      <c r="E40" s="22"/>
      <c r="F40" s="60"/>
      <c r="G40" s="22"/>
      <c r="H40" s="23"/>
      <c r="I40" s="6"/>
      <c r="J40" s="8"/>
      <c r="N40" s="7"/>
      <c r="O40" s="7"/>
      <c r="P40" s="7"/>
      <c r="Q40" s="10"/>
      <c r="R40" s="5"/>
    </row>
    <row r="41" spans="1:18" ht="37.5">
      <c r="A41" s="21"/>
      <c r="B41" s="20" t="s">
        <v>507</v>
      </c>
      <c r="C41" s="22"/>
      <c r="D41" s="22"/>
      <c r="E41" s="22"/>
      <c r="F41" s="60">
        <v>15542.9</v>
      </c>
      <c r="G41" s="22"/>
      <c r="H41" s="23"/>
      <c r="I41" s="6"/>
      <c r="J41" s="8"/>
      <c r="N41" s="7"/>
      <c r="O41" s="7"/>
      <c r="P41" s="7"/>
      <c r="Q41" s="10"/>
      <c r="R41" s="5"/>
    </row>
    <row r="42" spans="1:18" ht="37.5" customHeight="1">
      <c r="A42" s="21"/>
      <c r="B42" s="20" t="s">
        <v>508</v>
      </c>
      <c r="C42" s="22"/>
      <c r="D42" s="22"/>
      <c r="E42" s="22"/>
      <c r="F42" s="60">
        <v>5567.97</v>
      </c>
      <c r="G42" s="22"/>
      <c r="H42" s="23"/>
      <c r="I42" s="6"/>
      <c r="J42" s="8"/>
      <c r="N42" s="7"/>
      <c r="O42" s="7"/>
      <c r="P42" s="7"/>
      <c r="Q42" s="10"/>
      <c r="R42" s="5"/>
    </row>
    <row r="43" spans="1:18" ht="18.75">
      <c r="A43" s="21"/>
      <c r="B43" s="20" t="s">
        <v>509</v>
      </c>
      <c r="C43" s="22"/>
      <c r="D43" s="22"/>
      <c r="E43" s="22"/>
      <c r="F43" s="60">
        <v>232.8</v>
      </c>
      <c r="G43" s="22"/>
      <c r="H43" s="23"/>
      <c r="I43" s="6"/>
      <c r="J43" s="8"/>
      <c r="N43" s="7"/>
      <c r="O43" s="7"/>
      <c r="P43" s="7"/>
      <c r="Q43" s="10"/>
      <c r="R43" s="5"/>
    </row>
    <row r="44" spans="1:18" ht="18.75">
      <c r="A44" s="21"/>
      <c r="B44" s="20" t="s">
        <v>117</v>
      </c>
      <c r="C44" s="22"/>
      <c r="D44" s="22"/>
      <c r="E44" s="22"/>
      <c r="F44" s="60">
        <v>17800.71</v>
      </c>
      <c r="G44" s="22"/>
      <c r="H44" s="23"/>
      <c r="I44" s="6"/>
      <c r="J44" s="8"/>
      <c r="N44" s="7"/>
      <c r="O44" s="7"/>
      <c r="P44" s="7"/>
      <c r="Q44" s="10"/>
      <c r="R44" s="5"/>
    </row>
    <row r="45" spans="1:18" ht="18.75">
      <c r="A45" s="21"/>
      <c r="B45" s="20" t="s">
        <v>510</v>
      </c>
      <c r="C45" s="22"/>
      <c r="D45" s="22"/>
      <c r="E45" s="22"/>
      <c r="F45" s="60">
        <v>1163.22</v>
      </c>
      <c r="G45" s="22"/>
      <c r="H45" s="23"/>
      <c r="I45" s="6"/>
      <c r="J45" s="8"/>
      <c r="N45" s="7"/>
      <c r="O45" s="7"/>
      <c r="P45" s="7"/>
      <c r="Q45" s="10"/>
      <c r="R45" s="5"/>
    </row>
    <row r="46" spans="1:18" ht="18.75">
      <c r="A46" s="21"/>
      <c r="B46" s="44" t="s">
        <v>104</v>
      </c>
      <c r="C46" s="22"/>
      <c r="D46" s="22"/>
      <c r="E46" s="22"/>
      <c r="F46" s="60"/>
      <c r="G46" s="22"/>
      <c r="H46" s="23"/>
      <c r="I46" s="6"/>
      <c r="J46" s="8"/>
      <c r="N46" s="7"/>
      <c r="O46" s="7"/>
      <c r="P46" s="7"/>
      <c r="Q46" s="10"/>
      <c r="R46" s="5"/>
    </row>
    <row r="47" spans="1:18" ht="37.5">
      <c r="A47" s="21"/>
      <c r="B47" s="20" t="s">
        <v>511</v>
      </c>
      <c r="C47" s="22"/>
      <c r="D47" s="22"/>
      <c r="E47" s="22"/>
      <c r="F47" s="60">
        <v>17646</v>
      </c>
      <c r="G47" s="22"/>
      <c r="H47" s="23"/>
      <c r="I47" s="6"/>
      <c r="J47" s="8"/>
      <c r="N47" s="7"/>
      <c r="O47" s="7"/>
      <c r="P47" s="7"/>
      <c r="Q47" s="10"/>
      <c r="R47" s="5"/>
    </row>
    <row r="48" spans="1:18" ht="18.75">
      <c r="A48" s="21"/>
      <c r="B48" s="20" t="s">
        <v>512</v>
      </c>
      <c r="C48" s="22"/>
      <c r="D48" s="22"/>
      <c r="E48" s="22"/>
      <c r="F48" s="60">
        <v>174.87</v>
      </c>
      <c r="G48" s="22"/>
      <c r="H48" s="23"/>
      <c r="I48" s="6"/>
      <c r="J48" s="8"/>
      <c r="N48" s="7"/>
      <c r="O48" s="7"/>
      <c r="P48" s="7"/>
      <c r="Q48" s="10"/>
      <c r="R48" s="5"/>
    </row>
    <row r="49" spans="1:18" ht="37.5">
      <c r="A49" s="21"/>
      <c r="B49" s="20" t="s">
        <v>513</v>
      </c>
      <c r="C49" s="22"/>
      <c r="D49" s="22"/>
      <c r="E49" s="22"/>
      <c r="F49" s="60">
        <v>1537</v>
      </c>
      <c r="G49" s="22"/>
      <c r="H49" s="23"/>
      <c r="I49" s="6"/>
      <c r="J49" s="8"/>
      <c r="N49" s="7"/>
      <c r="O49" s="7"/>
      <c r="P49" s="7"/>
      <c r="Q49" s="10"/>
      <c r="R49" s="5"/>
    </row>
    <row r="50" spans="1:18" ht="18.75">
      <c r="A50" s="21"/>
      <c r="B50" s="44" t="s">
        <v>105</v>
      </c>
      <c r="C50" s="22"/>
      <c r="D50" s="22"/>
      <c r="E50" s="22"/>
      <c r="F50" s="60"/>
      <c r="G50" s="22"/>
      <c r="H50" s="23"/>
      <c r="I50" s="6"/>
      <c r="J50" s="8"/>
      <c r="N50" s="7"/>
      <c r="O50" s="7"/>
      <c r="P50" s="7"/>
      <c r="Q50" s="10"/>
      <c r="R50" s="5"/>
    </row>
    <row r="51" spans="1:18" ht="37.5">
      <c r="A51" s="21"/>
      <c r="B51" s="20" t="s">
        <v>514</v>
      </c>
      <c r="C51" s="22"/>
      <c r="D51" s="22"/>
      <c r="E51" s="22"/>
      <c r="F51" s="60">
        <v>16120</v>
      </c>
      <c r="G51" s="22"/>
      <c r="H51" s="23"/>
      <c r="I51" s="6"/>
      <c r="J51" s="8"/>
      <c r="N51" s="7"/>
      <c r="O51" s="7"/>
      <c r="P51" s="7"/>
      <c r="Q51" s="10"/>
      <c r="R51" s="5"/>
    </row>
    <row r="52" spans="1:18" ht="42.75" customHeight="1">
      <c r="A52" s="21"/>
      <c r="B52" s="20" t="s">
        <v>515</v>
      </c>
      <c r="C52" s="22"/>
      <c r="D52" s="22"/>
      <c r="E52" s="22"/>
      <c r="F52" s="60">
        <v>1447</v>
      </c>
      <c r="G52" s="22"/>
      <c r="H52" s="23"/>
      <c r="I52" s="6"/>
      <c r="J52" s="8"/>
      <c r="N52" s="7"/>
      <c r="O52" s="7"/>
      <c r="P52" s="7"/>
      <c r="Q52" s="10"/>
      <c r="R52" s="5"/>
    </row>
    <row r="53" spans="1:18" ht="24" customHeight="1">
      <c r="A53" s="21"/>
      <c r="B53" s="20" t="s">
        <v>516</v>
      </c>
      <c r="C53" s="22"/>
      <c r="D53" s="22"/>
      <c r="E53" s="22"/>
      <c r="F53" s="60">
        <v>1182.64</v>
      </c>
      <c r="G53" s="22"/>
      <c r="H53" s="23"/>
      <c r="I53" s="6"/>
      <c r="J53" s="8"/>
      <c r="N53" s="7"/>
      <c r="O53" s="7"/>
      <c r="P53" s="7"/>
      <c r="Q53" s="10"/>
      <c r="R53" s="5"/>
    </row>
    <row r="54" spans="1:18" ht="21" customHeight="1">
      <c r="A54" s="21"/>
      <c r="B54" s="44" t="s">
        <v>107</v>
      </c>
      <c r="C54" s="22"/>
      <c r="D54" s="22"/>
      <c r="E54" s="22"/>
      <c r="F54" s="60"/>
      <c r="G54" s="22"/>
      <c r="H54" s="23"/>
      <c r="I54" s="6"/>
      <c r="J54" s="8"/>
      <c r="N54" s="7"/>
      <c r="O54" s="7"/>
      <c r="P54" s="7"/>
      <c r="Q54" s="10"/>
      <c r="R54" s="5"/>
    </row>
    <row r="55" spans="1:18" ht="43.5" customHeight="1">
      <c r="A55" s="21"/>
      <c r="B55" s="35" t="s">
        <v>517</v>
      </c>
      <c r="C55" s="22"/>
      <c r="D55" s="22"/>
      <c r="E55" s="22"/>
      <c r="F55" s="60">
        <v>7038</v>
      </c>
      <c r="G55" s="22"/>
      <c r="H55" s="23"/>
      <c r="I55" s="6"/>
      <c r="J55" s="8"/>
      <c r="N55" s="7"/>
      <c r="O55" s="7"/>
      <c r="P55" s="7"/>
      <c r="Q55" s="10"/>
      <c r="R55" s="5"/>
    </row>
    <row r="56" spans="1:18" ht="37.5">
      <c r="A56" s="21"/>
      <c r="B56" s="20" t="s">
        <v>518</v>
      </c>
      <c r="C56" s="22"/>
      <c r="D56" s="22"/>
      <c r="E56" s="22"/>
      <c r="F56" s="60">
        <v>2285.53</v>
      </c>
      <c r="G56" s="22"/>
      <c r="H56" s="23"/>
      <c r="I56" s="6"/>
      <c r="J56" s="8"/>
      <c r="N56" s="7"/>
      <c r="O56" s="7"/>
      <c r="P56" s="7"/>
      <c r="Q56" s="10"/>
      <c r="R56" s="5"/>
    </row>
    <row r="57" spans="1:18" ht="21" customHeight="1">
      <c r="A57" s="21"/>
      <c r="B57" s="44" t="s">
        <v>110</v>
      </c>
      <c r="C57" s="22"/>
      <c r="D57" s="22"/>
      <c r="E57" s="22"/>
      <c r="F57" s="60"/>
      <c r="G57" s="22"/>
      <c r="H57" s="23"/>
      <c r="I57" s="6"/>
      <c r="J57" s="8"/>
      <c r="N57" s="7"/>
      <c r="O57" s="7"/>
      <c r="P57" s="7"/>
      <c r="Q57" s="10"/>
      <c r="R57" s="5"/>
    </row>
    <row r="58" spans="1:18" ht="57" customHeight="1">
      <c r="A58" s="21"/>
      <c r="B58" s="20" t="s">
        <v>519</v>
      </c>
      <c r="C58" s="22"/>
      <c r="D58" s="22"/>
      <c r="E58" s="22"/>
      <c r="F58" s="60">
        <v>7116.46</v>
      </c>
      <c r="G58" s="22"/>
      <c r="H58" s="23"/>
      <c r="I58" s="6"/>
      <c r="J58" s="8"/>
      <c r="N58" s="7"/>
      <c r="O58" s="7"/>
      <c r="P58" s="7"/>
      <c r="Q58" s="10"/>
      <c r="R58" s="5"/>
    </row>
    <row r="59" spans="1:18" ht="40.5" customHeight="1">
      <c r="A59" s="21"/>
      <c r="B59" s="20" t="s">
        <v>520</v>
      </c>
      <c r="C59" s="22"/>
      <c r="D59" s="22"/>
      <c r="E59" s="22"/>
      <c r="F59" s="60">
        <v>424.22</v>
      </c>
      <c r="G59" s="22"/>
      <c r="H59" s="23"/>
      <c r="I59" s="6"/>
      <c r="J59" s="8"/>
      <c r="N59" s="7"/>
      <c r="O59" s="7"/>
      <c r="P59" s="7"/>
      <c r="Q59" s="10"/>
      <c r="R59" s="5"/>
    </row>
    <row r="60" spans="1:18" ht="21" customHeight="1">
      <c r="A60" s="21"/>
      <c r="B60" s="20" t="s">
        <v>521</v>
      </c>
      <c r="C60" s="22"/>
      <c r="D60" s="22"/>
      <c r="E60" s="22"/>
      <c r="F60" s="60">
        <v>7726.3</v>
      </c>
      <c r="G60" s="22"/>
      <c r="H60" s="23"/>
      <c r="I60" s="6"/>
      <c r="J60" s="8"/>
      <c r="N60" s="7"/>
      <c r="O60" s="7"/>
      <c r="P60" s="7"/>
      <c r="Q60" s="10"/>
      <c r="R60" s="5"/>
    </row>
    <row r="61" spans="1:18" ht="21" customHeight="1">
      <c r="A61" s="21"/>
      <c r="B61" s="20" t="s">
        <v>441</v>
      </c>
      <c r="C61" s="22"/>
      <c r="D61" s="22"/>
      <c r="E61" s="22"/>
      <c r="F61" s="60">
        <v>548.07</v>
      </c>
      <c r="G61" s="22"/>
      <c r="H61" s="23"/>
      <c r="I61" s="6"/>
      <c r="J61" s="8"/>
      <c r="N61" s="7"/>
      <c r="O61" s="7"/>
      <c r="P61" s="7"/>
      <c r="Q61" s="10"/>
      <c r="R61" s="5"/>
    </row>
    <row r="62" spans="1:18" ht="21" customHeight="1">
      <c r="A62" s="21"/>
      <c r="B62" s="20" t="s">
        <v>522</v>
      </c>
      <c r="C62" s="22"/>
      <c r="D62" s="22"/>
      <c r="E62" s="22"/>
      <c r="F62" s="60">
        <v>3000</v>
      </c>
      <c r="G62" s="22"/>
      <c r="H62" s="23"/>
      <c r="I62" s="6"/>
      <c r="J62" s="8"/>
      <c r="N62" s="7"/>
      <c r="O62" s="7"/>
      <c r="P62" s="7"/>
      <c r="Q62" s="10"/>
      <c r="R62" s="5"/>
    </row>
    <row r="63" spans="1:18" ht="18.75">
      <c r="A63" s="21"/>
      <c r="B63" s="20" t="s">
        <v>523</v>
      </c>
      <c r="C63" s="22"/>
      <c r="D63" s="22"/>
      <c r="E63" s="22"/>
      <c r="F63" s="60">
        <v>54114.1</v>
      </c>
      <c r="G63" s="22"/>
      <c r="H63" s="23"/>
      <c r="I63" s="6"/>
      <c r="J63" s="8"/>
      <c r="N63" s="7"/>
      <c r="O63" s="7"/>
      <c r="P63" s="7"/>
      <c r="Q63" s="10"/>
      <c r="R63" s="5"/>
    </row>
    <row r="64" spans="1:18" ht="20.25" customHeight="1">
      <c r="A64" s="21"/>
      <c r="B64" s="44" t="s">
        <v>112</v>
      </c>
      <c r="C64" s="22"/>
      <c r="D64" s="22"/>
      <c r="E64" s="22"/>
      <c r="F64" s="60"/>
      <c r="G64" s="22"/>
      <c r="H64" s="23"/>
      <c r="I64" s="6"/>
      <c r="J64" s="8"/>
      <c r="N64" s="7"/>
      <c r="O64" s="7"/>
      <c r="P64" s="7"/>
      <c r="Q64" s="10"/>
      <c r="R64" s="5"/>
    </row>
    <row r="65" spans="1:18" ht="20.25" customHeight="1">
      <c r="A65" s="21"/>
      <c r="B65" s="20" t="s">
        <v>524</v>
      </c>
      <c r="C65" s="22"/>
      <c r="D65" s="22"/>
      <c r="E65" s="22"/>
      <c r="F65" s="60">
        <v>543.57</v>
      </c>
      <c r="G65" s="22"/>
      <c r="H65" s="23"/>
      <c r="I65" s="6"/>
      <c r="J65" s="8"/>
      <c r="N65" s="7"/>
      <c r="O65" s="7"/>
      <c r="P65" s="7"/>
      <c r="Q65" s="10"/>
      <c r="R65" s="5"/>
    </row>
    <row r="66" spans="1:18" ht="20.25" customHeight="1">
      <c r="A66" s="21"/>
      <c r="B66" s="20" t="s">
        <v>525</v>
      </c>
      <c r="C66" s="22"/>
      <c r="D66" s="22"/>
      <c r="E66" s="22"/>
      <c r="F66" s="60">
        <v>2907.36</v>
      </c>
      <c r="G66" s="22"/>
      <c r="H66" s="23"/>
      <c r="I66" s="6"/>
      <c r="J66" s="8"/>
      <c r="N66" s="7"/>
      <c r="O66" s="7"/>
      <c r="P66" s="7"/>
      <c r="Q66" s="10"/>
      <c r="R66" s="5"/>
    </row>
    <row r="67" spans="1:24" ht="18.75">
      <c r="A67" s="18"/>
      <c r="B67" s="20" t="s">
        <v>11</v>
      </c>
      <c r="C67" s="19">
        <f>SUM(C13:C33)</f>
        <v>8.75</v>
      </c>
      <c r="D67" s="19">
        <f>SUM(D13:D33)</f>
        <v>9.16</v>
      </c>
      <c r="E67" s="22">
        <f>SUM(E13:E38)</f>
        <v>561381.7860000001</v>
      </c>
      <c r="F67" s="60">
        <f>F13+F14+F15+F16+F17+F18</f>
        <v>490568.708</v>
      </c>
      <c r="G67" s="60">
        <f>G13+G14+G15+G16+G17+G18</f>
        <v>588024.696</v>
      </c>
      <c r="H67" s="23">
        <f>1.04993597951*C67</f>
        <v>9.186939820712501</v>
      </c>
      <c r="I67" s="6">
        <f>1.12035851472*C67</f>
        <v>9.8031370038</v>
      </c>
      <c r="J67" s="8">
        <f>J18</f>
        <v>5224.1</v>
      </c>
      <c r="N67" s="7"/>
      <c r="Q67" s="10"/>
      <c r="R67" s="5">
        <f>SUM(R13:R33)</f>
        <v>8.75</v>
      </c>
      <c r="S67" s="5">
        <f>SUM(S13:S33)</f>
        <v>9.16</v>
      </c>
      <c r="T67" s="5"/>
      <c r="U67" s="5"/>
      <c r="V67" s="5">
        <f>SUM(V13:V33)</f>
        <v>274265.25</v>
      </c>
      <c r="W67" s="5">
        <f>SUM(W13:W33)</f>
        <v>287116.53599999996</v>
      </c>
      <c r="X67" s="5">
        <f>SUM(X13:X33)</f>
        <v>561381.7860000001</v>
      </c>
    </row>
    <row r="68" spans="1:41" ht="19.5" customHeight="1">
      <c r="A68" s="18">
        <v>5</v>
      </c>
      <c r="B68" s="25" t="s">
        <v>22</v>
      </c>
      <c r="C68" s="57">
        <v>1.47</v>
      </c>
      <c r="D68" s="57">
        <v>1.58</v>
      </c>
      <c r="E68" s="22">
        <f>AM68*6*AN68</f>
        <v>95601.03</v>
      </c>
      <c r="F68" s="60">
        <f>E68</f>
        <v>95601.03</v>
      </c>
      <c r="G68" s="22">
        <f>AM68*6*AO68</f>
        <v>107511.97800000002</v>
      </c>
      <c r="H68" s="56" t="e">
        <f>#REF!</f>
        <v>#REF!</v>
      </c>
      <c r="I68" s="5">
        <f>C68+D68</f>
        <v>3.05</v>
      </c>
      <c r="J68" s="46">
        <v>3.43</v>
      </c>
      <c r="K68">
        <v>10</v>
      </c>
      <c r="L68">
        <v>2</v>
      </c>
      <c r="N68" s="7">
        <f>C68*J68*K68</f>
        <v>50.42100000000001</v>
      </c>
      <c r="O68" s="7" t="e">
        <f>#REF!*J68*L68</f>
        <v>#REF!</v>
      </c>
      <c r="P68" s="7" t="e">
        <f>SUM(N68:O68)</f>
        <v>#REF!</v>
      </c>
      <c r="Q68" s="9"/>
      <c r="R68" s="5">
        <v>1.47</v>
      </c>
      <c r="S68">
        <v>1.58</v>
      </c>
      <c r="T68">
        <v>6</v>
      </c>
      <c r="U68">
        <v>6</v>
      </c>
      <c r="V68">
        <f>R68*J68*T68</f>
        <v>30.2526</v>
      </c>
      <c r="W68">
        <f>S68*U68*J68</f>
        <v>32.516400000000004</v>
      </c>
      <c r="X68">
        <f>SUM(V68:W68)</f>
        <v>62.769000000000005</v>
      </c>
      <c r="AC68">
        <f>AC47</f>
        <v>0</v>
      </c>
      <c r="AD68" s="56">
        <v>3.05</v>
      </c>
      <c r="AE68">
        <v>3.43</v>
      </c>
      <c r="AK68" t="e">
        <f>#REF!</f>
        <v>#REF!</v>
      </c>
      <c r="AL68">
        <v>3.03</v>
      </c>
      <c r="AM68" s="56">
        <f>C7</f>
        <v>5224.1</v>
      </c>
      <c r="AN68">
        <v>3.05</v>
      </c>
      <c r="AO68">
        <v>3.43</v>
      </c>
    </row>
    <row r="69" spans="1:17" ht="18.75">
      <c r="A69" s="16"/>
      <c r="B69" s="26"/>
      <c r="C69" s="16"/>
      <c r="D69" s="16"/>
      <c r="E69" s="16"/>
      <c r="F69" s="16"/>
      <c r="G69" s="16"/>
      <c r="H69" s="16"/>
      <c r="Q69" s="10"/>
    </row>
    <row r="70" spans="1:17" ht="18.75">
      <c r="A70" s="90" t="s">
        <v>75</v>
      </c>
      <c r="B70" s="90"/>
      <c r="C70" s="110">
        <v>306384.09</v>
      </c>
      <c r="D70" s="110"/>
      <c r="E70" s="12" t="s">
        <v>13</v>
      </c>
      <c r="F70" s="16"/>
      <c r="G70" s="16"/>
      <c r="H70" s="16"/>
      <c r="Q70" s="10"/>
    </row>
    <row r="71" spans="1:17" ht="30.75" customHeight="1">
      <c r="A71" s="90" t="s">
        <v>76</v>
      </c>
      <c r="B71" s="90"/>
      <c r="C71" s="110">
        <v>432191.2</v>
      </c>
      <c r="D71" s="110"/>
      <c r="E71" s="12" t="s">
        <v>13</v>
      </c>
      <c r="F71" s="16"/>
      <c r="G71" s="16"/>
      <c r="H71" s="16"/>
      <c r="Q71" s="10"/>
    </row>
    <row r="72" spans="1:8" ht="18.75">
      <c r="A72" s="105" t="s">
        <v>12</v>
      </c>
      <c r="B72" s="105"/>
      <c r="C72" s="105"/>
      <c r="D72" s="105"/>
      <c r="E72" s="105"/>
      <c r="F72" s="105"/>
      <c r="G72" s="105"/>
      <c r="H72" s="16"/>
    </row>
    <row r="73" spans="1:8" ht="18.75" customHeight="1" hidden="1">
      <c r="A73" s="106" t="s">
        <v>29</v>
      </c>
      <c r="B73" s="106"/>
      <c r="C73" s="11" t="e">
        <f>C70-#REF!</f>
        <v>#REF!</v>
      </c>
      <c r="D73" s="16" t="s">
        <v>13</v>
      </c>
      <c r="E73" s="16"/>
      <c r="F73" s="16"/>
      <c r="G73" s="16"/>
      <c r="H73" s="16"/>
    </row>
    <row r="74" spans="1:8" ht="18.75" customHeight="1" hidden="1">
      <c r="A74" s="106" t="s">
        <v>31</v>
      </c>
      <c r="B74" s="106"/>
      <c r="C74" s="51">
        <f>E67-F67</f>
        <v>70813.0780000001</v>
      </c>
      <c r="D74" s="52" t="str">
        <f>D73</f>
        <v>рублей</v>
      </c>
      <c r="H74" s="3"/>
    </row>
    <row r="75" spans="1:8" ht="18.75">
      <c r="A75" s="4"/>
      <c r="B75" s="3"/>
      <c r="C75" s="3"/>
      <c r="D75" s="3"/>
      <c r="E75" s="3"/>
      <c r="F75" s="3"/>
      <c r="G75" s="3"/>
      <c r="H75" s="3"/>
    </row>
    <row r="76" spans="2:8" ht="12.75">
      <c r="B76" s="1"/>
      <c r="C76" s="1"/>
      <c r="D76" s="1"/>
      <c r="E76" s="1"/>
      <c r="F76" s="1"/>
      <c r="G76" s="1"/>
      <c r="H76" s="1"/>
    </row>
    <row r="80" ht="75">
      <c r="F80" s="29" t="s">
        <v>33</v>
      </c>
    </row>
    <row r="81" ht="131.25">
      <c r="F81" s="29" t="s">
        <v>35</v>
      </c>
    </row>
    <row r="82" ht="56.25">
      <c r="F82" s="31" t="s">
        <v>34</v>
      </c>
    </row>
    <row r="83" ht="56.25">
      <c r="F83" s="31" t="s">
        <v>21</v>
      </c>
    </row>
  </sheetData>
  <sheetProtection/>
  <mergeCells count="18">
    <mergeCell ref="A74:B74"/>
    <mergeCell ref="J9:Q12"/>
    <mergeCell ref="A73:B73"/>
    <mergeCell ref="C70:D70"/>
    <mergeCell ref="C71:D71"/>
    <mergeCell ref="R9:X12"/>
    <mergeCell ref="A72:G72"/>
    <mergeCell ref="C9:D10"/>
    <mergeCell ref="A70:B70"/>
    <mergeCell ref="A71:B71"/>
    <mergeCell ref="A1:G2"/>
    <mergeCell ref="A3:G3"/>
    <mergeCell ref="A4:H5"/>
    <mergeCell ref="E9:E11"/>
    <mergeCell ref="F9:F11"/>
    <mergeCell ref="G9:G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КЖЭКУ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2014-03-25T09:53:00Z</cp:lastPrinted>
  <dcterms:created xsi:type="dcterms:W3CDTF">2010-10-25T10:18:57Z</dcterms:created>
  <dcterms:modified xsi:type="dcterms:W3CDTF">2014-04-04T04:47:21Z</dcterms:modified>
  <cp:category/>
  <cp:version/>
  <cp:contentType/>
  <cp:contentStatus/>
</cp:coreProperties>
</file>